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аланс" sheetId="1" r:id="rId1"/>
    <sheet name="Баланс эл.энергии" sheetId="2" r:id="rId2"/>
    <sheet name="Баланс мощности" sheetId="3" r:id="rId3"/>
  </sheets>
  <externalReferences>
    <externalReference r:id="rId6"/>
  </externalReferences>
  <definedNames>
    <definedName name="god">'[1]Титульный'!$F$10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<sst xmlns="http://schemas.openxmlformats.org/spreadsheetml/2006/main" count="224" uniqueCount="147">
  <si>
    <t>№ п/п</t>
  </si>
  <si>
    <t>Наименование</t>
  </si>
  <si>
    <t>Единица измерения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</si>
  <si>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</si>
  <si>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</si>
  <si>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</si>
  <si>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</si>
  <si>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</si>
  <si>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</si>
  <si>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</si>
  <si>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</si>
  <si>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</si>
  <si>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</si>
  <si>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для: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</si>
  <si>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</si>
  <si>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</si>
  <si>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</si>
  <si>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</si>
  <si>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</si>
  <si>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</si>
  <si>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</si>
  <si>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</si>
  <si>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</si>
  <si>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</si>
  <si>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</si>
  <si>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</si>
  <si>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для: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</si>
  <si>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</si>
  <si>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</si>
  <si>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</si>
  <si>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</si>
  <si>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</si>
  <si>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</si>
  <si>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</si>
  <si>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</si>
  <si>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Максимальная мощность </t>
  </si>
  <si>
    <t>МВА</t>
  </si>
  <si>
    <t>10.1</t>
  </si>
  <si>
    <t>10.2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</si>
  <si>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</si>
  <si>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</si>
  <si>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</si>
  <si>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</si>
  <si>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</si>
  <si>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</si>
  <si>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</si>
  <si>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</si>
  <si>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</si>
  <si>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</si>
  <si>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</si>
  <si>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</si>
  <si>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Баланс заявленной мощности по сетям ВН, СН1, СН2 и НН по ЭСО (по региональным электрическим сетям)</t>
  </si>
  <si>
    <t>Баланс</t>
  </si>
  <si>
    <t>План 2021 год</t>
  </si>
  <si>
    <t>План 2022 год</t>
  </si>
  <si>
    <t>План 2023 год</t>
  </si>
  <si>
    <t>План 2024 год</t>
  </si>
  <si>
    <t>План 2025 год</t>
  </si>
  <si>
    <t>Баланс заявленной электроэнергии по сетям ВН, СН1, СН2 и НН по ЭСО (по региональным электрическим сетям)</t>
  </si>
  <si>
    <t>1</t>
  </si>
  <si>
    <t>1.1</t>
  </si>
  <si>
    <t>ВН</t>
  </si>
  <si>
    <t>СН1</t>
  </si>
  <si>
    <t>СН2</t>
  </si>
  <si>
    <t>1.2</t>
  </si>
  <si>
    <t>1.3</t>
  </si>
  <si>
    <t>1.4</t>
  </si>
  <si>
    <t>2</t>
  </si>
  <si>
    <t>3</t>
  </si>
  <si>
    <t>4</t>
  </si>
  <si>
    <t>4.1.1</t>
  </si>
  <si>
    <t>4.3</t>
  </si>
  <si>
    <t>Всего</t>
  </si>
  <si>
    <t>НН</t>
  </si>
  <si>
    <t>Наименование показателя</t>
  </si>
  <si>
    <t>В том числе по уровню напряжения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</si>
  <si>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</si>
  <si>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</si>
  <si>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</si>
  <si>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1.2.0</t>
  </si>
  <si>
    <t>Добавить организацию</t>
  </si>
  <si>
    <t>от несетевых организаций:</t>
  </si>
  <si>
    <t>1.3.0</t>
  </si>
  <si>
    <t>от смежных сетевых организаций:</t>
  </si>
  <si>
    <t>1.4.0</t>
  </si>
  <si>
    <t>1.4.1</t>
  </si>
  <si>
    <t>Филиал ОАО "Межрегиональная распределительная сетевая компания Урала"  - "Челябэнерго"</t>
  </si>
  <si>
    <t>1.4.2</t>
  </si>
  <si>
    <t>ФГУП  "Приборостроительный завод"</t>
  </si>
  <si>
    <t>Поступление в сеть из других уровней напряжения (трансформация)</t>
  </si>
  <si>
    <t>2.3</t>
  </si>
  <si>
    <t>2.4</t>
  </si>
  <si>
    <t xml:space="preserve">НН </t>
  </si>
  <si>
    <t>Генерация на установках организации (совмещение деятельности)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</si>
  <si>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</si>
  <si>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</si>
  <si>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</si>
  <si>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</si>
  <si>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4.2.1</t>
  </si>
  <si>
    <t>прочим потребителям, в том числе:</t>
  </si>
  <si>
    <t>4.2.1.1</t>
  </si>
  <si>
    <t>смежным сетевым организациям:</t>
  </si>
  <si>
    <t>4.3.0</t>
  </si>
  <si>
    <t>4.3.1</t>
  </si>
  <si>
    <t>4.4</t>
  </si>
  <si>
    <t>населению и приравненным к нему категориям</t>
  </si>
  <si>
    <t>Отпуск в сеть других уровней напряжения</t>
  </si>
  <si>
    <t>Хозяйственные нужды организации</t>
  </si>
  <si>
    <t>Собственное потребление (совмещение деятельности)</t>
  </si>
  <si>
    <t>относимые на собственное потребление (фактическое значение)</t>
  </si>
  <si>
    <t>Нормативные потери (объемы потерь учтенные в сводном прогнозном балансе)</t>
  </si>
  <si>
    <t>I. Электроэнергия (млн. кВт ч)</t>
  </si>
  <si>
    <t>II. Мощность (МВт)</t>
  </si>
  <si>
    <t>12</t>
  </si>
  <si>
    <t>12.1</t>
  </si>
  <si>
    <t>12.2</t>
  </si>
  <si>
    <t>12.2.0</t>
  </si>
  <si>
    <t>12.3</t>
  </si>
  <si>
    <t>12.3.0</t>
  </si>
  <si>
    <t>12.4</t>
  </si>
  <si>
    <t>12.4.0</t>
  </si>
  <si>
    <t>12.4.1</t>
  </si>
  <si>
    <t>12.4.2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</si>
  <si>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</si>
  <si>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</si>
  <si>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</si>
  <si>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</si>
  <si>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</si>
  <si>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</si>
  <si>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</si>
  <si>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</si>
  <si>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</si>
  <si>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</si>
  <si>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</si>
  <si>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</si>
  <si>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</si>
  <si>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15.3.0</t>
  </si>
  <si>
    <t>15.3.1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</si>
  <si>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</si>
  <si>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</si>
  <si>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</si>
  <si>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</si>
  <si>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</si>
  <si>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</si>
  <si>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</si>
  <si>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 xml:space="preserve">1 полугодие </t>
  </si>
  <si>
    <t>2 полугодие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</si>
</sst>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"/>
    <numFmt numFmtId="166" formatCode="#,##0.000"/>
    <numFmt numFmtId="167" formatCode="0.0000"/>
    <numFmt numFmtId="16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2"/>
      <name val="Tahoma"/>
      <family val="2"/>
    </font>
    <font>
      <sz val="12"/>
      <color indexed="63"/>
      <name val="Tahoma"/>
      <family val="2"/>
    </font>
    <font>
      <sz val="12"/>
      <color indexed="23"/>
      <name val="Tahoma"/>
      <family val="2"/>
    </font>
    <font>
      <b/>
      <sz val="12"/>
      <color indexed="6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0"/>
      <name val="Tahoma"/>
      <family val="2"/>
    </font>
    <font>
      <sz val="12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medium"/>
      <bottom/>
    </border>
    <border>
      <left style="medium"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/>
    </border>
    <border>
      <left style="thin">
        <color indexed="55"/>
      </left>
      <right style="medium"/>
      <top style="medium"/>
      <bottom/>
    </border>
    <border>
      <left/>
      <right style="thin">
        <color indexed="55"/>
      </right>
      <top style="thin">
        <color indexed="55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 indent="1"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center" vertical="center" wrapText="1"/>
      <protection/>
    </xf>
    <xf numFmtId="0" fontId="3" fillId="0" borderId="12" xfId="62" applyFont="1" applyFill="1" applyBorder="1" applyAlignment="1" applyProtection="1">
      <alignment horizontal="center" vertical="center" wrapText="1"/>
      <protection/>
    </xf>
    <xf numFmtId="0" fontId="3" fillId="10" borderId="11" xfId="57" applyFont="1" applyFill="1" applyBorder="1" applyAlignment="1" applyProtection="1">
      <alignment horizontal="center" vertical="center" wrapText="1"/>
      <protection/>
    </xf>
    <xf numFmtId="0" fontId="3" fillId="10" borderId="10" xfId="57" applyFont="1" applyFill="1" applyBorder="1" applyAlignment="1" applyProtection="1">
      <alignment vertical="center" wrapText="1"/>
      <protection/>
    </xf>
    <xf numFmtId="0" fontId="3" fillId="10" borderId="10" xfId="57" applyFont="1" applyFill="1" applyBorder="1" applyAlignment="1" applyProtection="1">
      <alignment horizontal="center" vertical="center" wrapText="1"/>
      <protection/>
    </xf>
    <xf numFmtId="2" fontId="3" fillId="0" borderId="10" xfId="57" applyNumberFormat="1" applyFont="1" applyFill="1" applyBorder="1" applyAlignment="1" applyProtection="1">
      <alignment horizontal="right" vertical="center"/>
      <protection locked="0"/>
    </xf>
    <xf numFmtId="0" fontId="3" fillId="10" borderId="10" xfId="57" applyFont="1" applyFill="1" applyBorder="1" applyAlignment="1" applyProtection="1">
      <alignment horizontal="center" vertical="center"/>
      <protection/>
    </xf>
    <xf numFmtId="0" fontId="3" fillId="0" borderId="13" xfId="57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horizontal="left" vertical="center" wrapText="1" indent="1"/>
      <protection/>
    </xf>
    <xf numFmtId="0" fontId="3" fillId="0" borderId="14" xfId="57" applyFont="1" applyFill="1" applyBorder="1" applyAlignment="1" applyProtection="1">
      <alignment horizontal="center" vertical="center"/>
      <protection/>
    </xf>
    <xf numFmtId="2" fontId="3" fillId="0" borderId="14" xfId="57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3" fillId="10" borderId="10" xfId="57" applyNumberFormat="1" applyFont="1" applyFill="1" applyBorder="1" applyAlignment="1" applyProtection="1">
      <alignment horizontal="right" vertical="center" wrapText="1"/>
      <protection/>
    </xf>
    <xf numFmtId="165" fontId="3" fillId="0" borderId="10" xfId="57" applyNumberFormat="1" applyFont="1" applyFill="1" applyBorder="1" applyAlignment="1" applyProtection="1">
      <alignment horizontal="right" vertical="center" wrapText="1"/>
      <protection/>
    </xf>
    <xf numFmtId="165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165" fontId="3" fillId="10" borderId="12" xfId="57" applyNumberFormat="1" applyFont="1" applyFill="1" applyBorder="1" applyAlignment="1" applyProtection="1">
      <alignment horizontal="right" vertical="center" wrapText="1"/>
      <protection/>
    </xf>
    <xf numFmtId="165" fontId="3" fillId="1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57" applyNumberFormat="1" applyFont="1" applyFill="1" applyBorder="1" applyAlignment="1" applyProtection="1">
      <alignment horizontal="right" vertical="center"/>
      <protection locked="0"/>
    </xf>
    <xf numFmtId="165" fontId="3" fillId="0" borderId="12" xfId="57" applyNumberFormat="1" applyFont="1" applyFill="1" applyBorder="1" applyAlignment="1" applyProtection="1">
      <alignment horizontal="right" vertical="center" wrapText="1"/>
      <protection/>
    </xf>
    <xf numFmtId="165" fontId="3" fillId="10" borderId="12" xfId="57" applyNumberFormat="1" applyFont="1" applyFill="1" applyBorder="1" applyAlignment="1" applyProtection="1">
      <alignment horizontal="right" vertical="center"/>
      <protection/>
    </xf>
    <xf numFmtId="165" fontId="3" fillId="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62" applyNumberFormat="1" applyFont="1" applyFill="1" applyBorder="1" applyAlignment="1" applyProtection="1">
      <alignment horizontal="right" vertical="center" wrapText="1"/>
      <protection/>
    </xf>
    <xf numFmtId="165" fontId="3" fillId="0" borderId="12" xfId="62" applyNumberFormat="1" applyFont="1" applyFill="1" applyBorder="1" applyAlignment="1" applyProtection="1">
      <alignment horizontal="right" vertical="center" wrapText="1"/>
      <protection/>
    </xf>
    <xf numFmtId="165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57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7" fillId="0" borderId="16" xfId="6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center" wrapText="1"/>
      <protection/>
    </xf>
    <xf numFmtId="0" fontId="8" fillId="0" borderId="18" xfId="60" applyFont="1" applyBorder="1" applyAlignment="1" applyProtection="1">
      <alignment horizontal="center" vertical="center" wrapText="1"/>
      <protection/>
    </xf>
    <xf numFmtId="0" fontId="8" fillId="0" borderId="0" xfId="60" applyFont="1" applyBorder="1" applyAlignment="1" applyProtection="1">
      <alignment horizontal="center" vertical="center" wrapText="1"/>
      <protection/>
    </xf>
    <xf numFmtId="0" fontId="8" fillId="0" borderId="19" xfId="60" applyFont="1" applyBorder="1" applyAlignment="1" applyProtection="1">
      <alignment horizontal="center" vertical="center" wrapText="1"/>
      <protection/>
    </xf>
    <xf numFmtId="49" fontId="7" fillId="0" borderId="20" xfId="53" applyNumberFormat="1" applyFont="1" applyBorder="1" applyAlignment="1" applyProtection="1">
      <alignment vertical="center"/>
      <protection/>
    </xf>
    <xf numFmtId="49" fontId="7" fillId="33" borderId="21" xfId="53" applyFont="1" applyFill="1" applyBorder="1" applyAlignment="1">
      <alignment vertical="center" wrapText="1"/>
      <protection/>
    </xf>
    <xf numFmtId="166" fontId="7" fillId="34" borderId="21" xfId="53" applyNumberFormat="1" applyFont="1" applyFill="1" applyBorder="1" applyAlignment="1" applyProtection="1">
      <alignment horizontal="right" vertical="center"/>
      <protection/>
    </xf>
    <xf numFmtId="166" fontId="7" fillId="34" borderId="22" xfId="53" applyNumberFormat="1" applyFont="1" applyFill="1" applyBorder="1" applyAlignment="1" applyProtection="1">
      <alignment horizontal="right" vertical="center"/>
      <protection/>
    </xf>
    <xf numFmtId="49" fontId="7" fillId="0" borderId="21" xfId="53" applyFont="1" applyBorder="1" applyAlignment="1">
      <alignment horizontal="left" vertical="center" wrapText="1" indent="1"/>
      <protection/>
    </xf>
    <xf numFmtId="166" fontId="7" fillId="35" borderId="21" xfId="53" applyNumberFormat="1" applyFont="1" applyFill="1" applyBorder="1" applyAlignment="1" applyProtection="1">
      <alignment horizontal="right" vertical="center"/>
      <protection locked="0"/>
    </xf>
    <xf numFmtId="166" fontId="7" fillId="35" borderId="22" xfId="53" applyNumberFormat="1" applyFont="1" applyFill="1" applyBorder="1" applyAlignment="1" applyProtection="1">
      <alignment horizontal="right" vertical="center"/>
      <protection locked="0"/>
    </xf>
    <xf numFmtId="49" fontId="48" fillId="0" borderId="23" xfId="53" applyNumberFormat="1" applyFont="1" applyBorder="1" applyAlignment="1" applyProtection="1">
      <alignment vertical="center"/>
      <protection/>
    </xf>
    <xf numFmtId="49" fontId="7" fillId="0" borderId="24" xfId="53" applyFont="1" applyFill="1" applyBorder="1" applyAlignment="1" applyProtection="1">
      <alignment horizontal="left" vertical="center" wrapText="1" indent="1"/>
      <protection/>
    </xf>
    <xf numFmtId="164" fontId="7" fillId="0" borderId="24" xfId="53" applyNumberFormat="1" applyFont="1" applyFill="1" applyBorder="1" applyAlignment="1" applyProtection="1">
      <alignment horizontal="right" vertical="center"/>
      <protection/>
    </xf>
    <xf numFmtId="164" fontId="7" fillId="0" borderId="25" xfId="53" applyNumberFormat="1" applyFont="1" applyFill="1" applyBorder="1" applyAlignment="1" applyProtection="1">
      <alignment horizontal="right" vertical="center"/>
      <protection/>
    </xf>
    <xf numFmtId="49" fontId="9" fillId="36" borderId="23" xfId="0" applyNumberFormat="1" applyFont="1" applyFill="1" applyBorder="1" applyAlignment="1" applyProtection="1">
      <alignment horizontal="center" vertical="top"/>
      <protection/>
    </xf>
    <xf numFmtId="0" fontId="9" fillId="36" borderId="26" xfId="0" applyFont="1" applyFill="1" applyBorder="1" applyAlignment="1" applyProtection="1">
      <alignment horizontal="left" vertical="center" indent="1"/>
      <protection/>
    </xf>
    <xf numFmtId="0" fontId="9" fillId="36" borderId="26" xfId="0" applyFont="1" applyFill="1" applyBorder="1" applyAlignment="1" applyProtection="1">
      <alignment horizontal="center" vertical="top"/>
      <protection/>
    </xf>
    <xf numFmtId="0" fontId="9" fillId="36" borderId="27" xfId="0" applyFont="1" applyFill="1" applyBorder="1" applyAlignment="1" applyProtection="1">
      <alignment horizontal="center" vertical="top"/>
      <protection/>
    </xf>
    <xf numFmtId="0" fontId="7" fillId="37" borderId="23" xfId="58" applyFont="1" applyFill="1" applyBorder="1" applyAlignment="1" applyProtection="1">
      <alignment horizontal="left" vertical="center"/>
      <protection/>
    </xf>
    <xf numFmtId="0" fontId="47" fillId="38" borderId="28" xfId="59" applyNumberFormat="1" applyFont="1" applyFill="1" applyBorder="1" applyAlignment="1" applyProtection="1">
      <alignment horizontal="left" vertical="center" wrapText="1" indent="2"/>
      <protection/>
    </xf>
    <xf numFmtId="166" fontId="7" fillId="34" borderId="16" xfId="53" applyNumberFormat="1" applyFont="1" applyFill="1" applyBorder="1" applyAlignment="1" applyProtection="1">
      <alignment horizontal="right" vertical="center"/>
      <protection/>
    </xf>
    <xf numFmtId="166" fontId="7" fillId="35" borderId="16" xfId="53" applyNumberFormat="1" applyFont="1" applyFill="1" applyBorder="1" applyAlignment="1" applyProtection="1">
      <alignment horizontal="right" vertical="center"/>
      <protection locked="0"/>
    </xf>
    <xf numFmtId="166" fontId="7" fillId="35" borderId="17" xfId="53" applyNumberFormat="1" applyFont="1" applyFill="1" applyBorder="1" applyAlignment="1" applyProtection="1">
      <alignment horizontal="right" vertical="center"/>
      <protection locked="0"/>
    </xf>
    <xf numFmtId="164" fontId="7" fillId="0" borderId="21" xfId="53" applyNumberFormat="1" applyFont="1" applyFill="1" applyBorder="1" applyAlignment="1" applyProtection="1">
      <alignment horizontal="right" vertical="center"/>
      <protection/>
    </xf>
    <xf numFmtId="164" fontId="7" fillId="0" borderId="22" xfId="53" applyNumberFormat="1" applyFont="1" applyFill="1" applyBorder="1" applyAlignment="1" applyProtection="1">
      <alignment horizontal="right" vertical="center"/>
      <protection/>
    </xf>
    <xf numFmtId="49" fontId="7" fillId="33" borderId="21" xfId="53" applyFont="1" applyFill="1" applyBorder="1" applyAlignment="1">
      <alignment horizontal="left" vertical="center" wrapText="1"/>
      <protection/>
    </xf>
    <xf numFmtId="49" fontId="7" fillId="0" borderId="21" xfId="53" applyFont="1" applyBorder="1" applyAlignment="1">
      <alignment horizontal="left" vertical="center" wrapText="1" indent="2"/>
      <protection/>
    </xf>
    <xf numFmtId="49" fontId="7" fillId="0" borderId="21" xfId="53" applyFont="1" applyBorder="1" applyAlignment="1">
      <alignment horizontal="left" vertical="center" wrapText="1" indent="3"/>
      <protection/>
    </xf>
    <xf numFmtId="0" fontId="9" fillId="36" borderId="23" xfId="0" applyFont="1" applyFill="1" applyBorder="1" applyAlignment="1" applyProtection="1">
      <alignment horizontal="center" vertical="top"/>
      <protection/>
    </xf>
    <xf numFmtId="49" fontId="7" fillId="0" borderId="21" xfId="53" applyFont="1" applyFill="1" applyBorder="1" applyAlignment="1" applyProtection="1">
      <alignment horizontal="left" vertical="center" wrapText="1" indent="1"/>
      <protection/>
    </xf>
    <xf numFmtId="49" fontId="7" fillId="0" borderId="29" xfId="53" applyNumberFormat="1" applyFont="1" applyBorder="1" applyAlignment="1" applyProtection="1">
      <alignment vertical="center"/>
      <protection/>
    </xf>
    <xf numFmtId="49" fontId="7" fillId="0" borderId="30" xfId="53" applyFont="1" applyBorder="1" applyAlignment="1">
      <alignment horizontal="left" vertical="center" wrapText="1" indent="1"/>
      <protection/>
    </xf>
    <xf numFmtId="166" fontId="7" fillId="34" borderId="30" xfId="53" applyNumberFormat="1" applyFont="1" applyFill="1" applyBorder="1" applyAlignment="1" applyProtection="1">
      <alignment horizontal="right" vertical="center"/>
      <protection/>
    </xf>
    <xf numFmtId="166" fontId="7" fillId="35" borderId="30" xfId="53" applyNumberFormat="1" applyFont="1" applyFill="1" applyBorder="1" applyAlignment="1" applyProtection="1">
      <alignment horizontal="right" vertical="center"/>
      <protection locked="0"/>
    </xf>
    <xf numFmtId="166" fontId="7" fillId="35" borderId="31" xfId="53" applyNumberFormat="1" applyFont="1" applyFill="1" applyBorder="1" applyAlignment="1" applyProtection="1">
      <alignment horizontal="right" vertical="center"/>
      <protection locked="0"/>
    </xf>
    <xf numFmtId="49" fontId="7" fillId="33" borderId="10" xfId="53" applyFont="1" applyFill="1" applyBorder="1" applyAlignment="1">
      <alignment vertical="center" wrapText="1"/>
      <protection/>
    </xf>
    <xf numFmtId="166" fontId="7" fillId="34" borderId="10" xfId="53" applyNumberFormat="1" applyFont="1" applyFill="1" applyBorder="1" applyAlignment="1" applyProtection="1">
      <alignment horizontal="right" vertical="center"/>
      <protection/>
    </xf>
    <xf numFmtId="49" fontId="7" fillId="0" borderId="10" xfId="53" applyFont="1" applyBorder="1" applyAlignment="1">
      <alignment horizontal="left" vertical="center" wrapText="1" indent="1"/>
      <protection/>
    </xf>
    <xf numFmtId="166" fontId="7" fillId="35" borderId="10" xfId="53" applyNumberFormat="1" applyFont="1" applyFill="1" applyBorder="1" applyAlignment="1" applyProtection="1">
      <alignment horizontal="right" vertical="center"/>
      <protection locked="0"/>
    </xf>
    <xf numFmtId="49" fontId="7" fillId="0" borderId="10" xfId="53" applyFont="1" applyFill="1" applyBorder="1" applyAlignment="1" applyProtection="1">
      <alignment horizontal="left" vertical="center" wrapText="1" indent="1"/>
      <protection/>
    </xf>
    <xf numFmtId="164" fontId="7" fillId="0" borderId="10" xfId="53" applyNumberFormat="1" applyFont="1" applyFill="1" applyBorder="1" applyAlignment="1" applyProtection="1">
      <alignment horizontal="right" vertical="center"/>
      <protection/>
    </xf>
    <xf numFmtId="0" fontId="9" fillId="36" borderId="10" xfId="0" applyFont="1" applyFill="1" applyBorder="1" applyAlignment="1" applyProtection="1">
      <alignment horizontal="left" vertical="center" indent="1"/>
      <protection/>
    </xf>
    <xf numFmtId="0" fontId="9" fillId="36" borderId="10" xfId="0" applyFont="1" applyFill="1" applyBorder="1" applyAlignment="1" applyProtection="1">
      <alignment horizontal="center" vertical="top"/>
      <protection/>
    </xf>
    <xf numFmtId="166" fontId="7" fillId="0" borderId="10" xfId="53" applyNumberFormat="1" applyFont="1" applyFill="1" applyBorder="1" applyAlignment="1" applyProtection="1">
      <alignment horizontal="right" vertical="center"/>
      <protection/>
    </xf>
    <xf numFmtId="49" fontId="7" fillId="33" borderId="10" xfId="53" applyFont="1" applyFill="1" applyBorder="1" applyAlignment="1">
      <alignment horizontal="left" vertical="center" wrapText="1"/>
      <protection/>
    </xf>
    <xf numFmtId="49" fontId="7" fillId="0" borderId="10" xfId="53" applyFont="1" applyBorder="1" applyAlignment="1">
      <alignment horizontal="left" vertical="center" wrapText="1" indent="2"/>
      <protection/>
    </xf>
    <xf numFmtId="49" fontId="7" fillId="0" borderId="10" xfId="53" applyFont="1" applyBorder="1" applyAlignment="1">
      <alignment horizontal="left" vertical="center" wrapText="1" indent="3"/>
      <protection/>
    </xf>
    <xf numFmtId="49" fontId="7" fillId="0" borderId="32" xfId="53" applyNumberFormat="1" applyFont="1" applyBorder="1" applyAlignment="1" applyProtection="1">
      <alignment vertical="center"/>
      <protection/>
    </xf>
    <xf numFmtId="49" fontId="7" fillId="33" borderId="15" xfId="53" applyFont="1" applyFill="1" applyBorder="1" applyAlignment="1">
      <alignment vertical="center" wrapText="1"/>
      <protection/>
    </xf>
    <xf numFmtId="166" fontId="7" fillId="34" borderId="15" xfId="53" applyNumberFormat="1" applyFont="1" applyFill="1" applyBorder="1" applyAlignment="1" applyProtection="1">
      <alignment horizontal="right" vertical="center"/>
      <protection/>
    </xf>
    <xf numFmtId="166" fontId="7" fillId="34" borderId="33" xfId="53" applyNumberFormat="1" applyFont="1" applyFill="1" applyBorder="1" applyAlignment="1" applyProtection="1">
      <alignment horizontal="right" vertical="center"/>
      <protection/>
    </xf>
    <xf numFmtId="49" fontId="7" fillId="0" borderId="11" xfId="53" applyNumberFormat="1" applyFont="1" applyBorder="1" applyAlignment="1" applyProtection="1">
      <alignment vertical="center"/>
      <protection/>
    </xf>
    <xf numFmtId="166" fontId="7" fillId="35" borderId="12" xfId="53" applyNumberFormat="1" applyFont="1" applyFill="1" applyBorder="1" applyAlignment="1" applyProtection="1">
      <alignment horizontal="right" vertical="center"/>
      <protection locked="0"/>
    </xf>
    <xf numFmtId="166" fontId="7" fillId="34" borderId="12" xfId="53" applyNumberFormat="1" applyFont="1" applyFill="1" applyBorder="1" applyAlignment="1" applyProtection="1">
      <alignment horizontal="right" vertical="center"/>
      <protection/>
    </xf>
    <xf numFmtId="49" fontId="48" fillId="0" borderId="11" xfId="53" applyNumberFormat="1" applyFont="1" applyBorder="1" applyAlignment="1" applyProtection="1">
      <alignment vertical="center"/>
      <protection/>
    </xf>
    <xf numFmtId="164" fontId="7" fillId="0" borderId="12" xfId="53" applyNumberFormat="1" applyFont="1" applyFill="1" applyBorder="1" applyAlignment="1" applyProtection="1">
      <alignment horizontal="right" vertical="center"/>
      <protection/>
    </xf>
    <xf numFmtId="49" fontId="9" fillId="36" borderId="11" xfId="0" applyNumberFormat="1" applyFont="1" applyFill="1" applyBorder="1" applyAlignment="1" applyProtection="1">
      <alignment horizontal="center" vertical="top"/>
      <protection/>
    </xf>
    <xf numFmtId="0" fontId="9" fillId="36" borderId="12" xfId="0" applyFont="1" applyFill="1" applyBorder="1" applyAlignment="1" applyProtection="1">
      <alignment horizontal="center" vertical="top"/>
      <protection/>
    </xf>
    <xf numFmtId="0" fontId="7" fillId="37" borderId="11" xfId="58" applyFont="1" applyFill="1" applyBorder="1" applyAlignment="1" applyProtection="1">
      <alignment horizontal="left" vertical="center"/>
      <protection/>
    </xf>
    <xf numFmtId="49" fontId="7" fillId="0" borderId="13" xfId="53" applyNumberFormat="1" applyFont="1" applyBorder="1" applyAlignment="1" applyProtection="1">
      <alignment vertical="center"/>
      <protection/>
    </xf>
    <xf numFmtId="49" fontId="7" fillId="0" borderId="14" xfId="53" applyFont="1" applyBorder="1" applyAlignment="1">
      <alignment horizontal="left" vertical="center" wrapText="1" indent="1"/>
      <protection/>
    </xf>
    <xf numFmtId="166" fontId="7" fillId="34" borderId="14" xfId="53" applyNumberFormat="1" applyFont="1" applyFill="1" applyBorder="1" applyAlignment="1" applyProtection="1">
      <alignment horizontal="right" vertical="center"/>
      <protection/>
    </xf>
    <xf numFmtId="166" fontId="7" fillId="35" borderId="14" xfId="53" applyNumberFormat="1" applyFont="1" applyFill="1" applyBorder="1" applyAlignment="1" applyProtection="1">
      <alignment horizontal="right" vertical="center"/>
      <protection locked="0"/>
    </xf>
    <xf numFmtId="166" fontId="7" fillId="35" borderId="34" xfId="53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/>
    </xf>
    <xf numFmtId="0" fontId="49" fillId="38" borderId="10" xfId="59" applyNumberFormat="1" applyFont="1" applyFill="1" applyBorder="1" applyAlignment="1" applyProtection="1">
      <alignment horizontal="left" vertical="center" wrapText="1" indent="2"/>
      <protection/>
    </xf>
    <xf numFmtId="0" fontId="4" fillId="0" borderId="35" xfId="59" applyNumberFormat="1" applyFont="1" applyFill="1" applyBorder="1" applyAlignment="1" applyProtection="1">
      <alignment vertical="center"/>
      <protection/>
    </xf>
    <xf numFmtId="0" fontId="4" fillId="0" borderId="36" xfId="59" applyNumberFormat="1" applyFont="1" applyFill="1" applyBorder="1" applyAlignment="1" applyProtection="1">
      <alignment vertical="center"/>
      <protection/>
    </xf>
    <xf numFmtId="167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167" fontId="3" fillId="10" borderId="10" xfId="57" applyNumberFormat="1" applyFont="1" applyFill="1" applyBorder="1" applyAlignment="1" applyProtection="1">
      <alignment horizontal="right" vertical="center"/>
      <protection/>
    </xf>
    <xf numFmtId="167" fontId="3" fillId="10" borderId="12" xfId="57" applyNumberFormat="1" applyFont="1" applyFill="1" applyBorder="1" applyAlignment="1" applyProtection="1">
      <alignment horizontal="right" vertical="center"/>
      <protection/>
    </xf>
    <xf numFmtId="167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57" applyNumberFormat="1" applyFont="1" applyFill="1" applyBorder="1" applyAlignment="1" applyProtection="1">
      <alignment horizontal="right" vertical="center"/>
      <protection locked="0"/>
    </xf>
    <xf numFmtId="167" fontId="3" fillId="10" borderId="10" xfId="57" applyNumberFormat="1" applyFont="1" applyFill="1" applyBorder="1" applyAlignment="1" applyProtection="1">
      <alignment horizontal="right" vertical="center" wrapText="1"/>
      <protection/>
    </xf>
    <xf numFmtId="167" fontId="3" fillId="10" borderId="12" xfId="57" applyNumberFormat="1" applyFont="1" applyFill="1" applyBorder="1" applyAlignment="1" applyProtection="1">
      <alignment horizontal="right" vertical="center" wrapText="1"/>
      <protection/>
    </xf>
    <xf numFmtId="167" fontId="3" fillId="0" borderId="10" xfId="57" applyNumberFormat="1" applyFont="1" applyFill="1" applyBorder="1" applyAlignment="1" applyProtection="1">
      <alignment horizontal="right" vertical="center" wrapText="1"/>
      <protection/>
    </xf>
    <xf numFmtId="167" fontId="3" fillId="0" borderId="12" xfId="57" applyNumberFormat="1" applyFont="1" applyFill="1" applyBorder="1" applyAlignment="1" applyProtection="1">
      <alignment horizontal="right" vertical="center" wrapText="1"/>
      <protection/>
    </xf>
    <xf numFmtId="2" fontId="3" fillId="10" borderId="10" xfId="57" applyNumberFormat="1" applyFont="1" applyFill="1" applyBorder="1" applyAlignment="1" applyProtection="1">
      <alignment horizontal="right" vertical="center"/>
      <protection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165" fontId="11" fillId="39" borderId="10" xfId="57" applyNumberFormat="1" applyFont="1" applyFill="1" applyBorder="1" applyAlignment="1" applyProtection="1">
      <alignment horizontal="right" vertical="center" wrapText="1"/>
      <protection locked="0"/>
    </xf>
    <xf numFmtId="167" fontId="11" fillId="39" borderId="10" xfId="57" applyNumberFormat="1" applyFont="1" applyFill="1" applyBorder="1" applyAlignment="1" applyProtection="1">
      <alignment horizontal="right" vertical="center" wrapText="1"/>
      <protection locked="0"/>
    </xf>
    <xf numFmtId="165" fontId="11" fillId="39" borderId="10" xfId="57" applyNumberFormat="1" applyFont="1" applyFill="1" applyBorder="1" applyAlignment="1" applyProtection="1">
      <alignment horizontal="right" vertical="center" wrapText="1"/>
      <protection/>
    </xf>
    <xf numFmtId="167" fontId="0" fillId="0" borderId="0" xfId="0" applyNumberFormat="1" applyAlignment="1">
      <alignment/>
    </xf>
    <xf numFmtId="2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2" fontId="3" fillId="10" borderId="12" xfId="57" applyNumberFormat="1" applyFont="1" applyFill="1" applyBorder="1" applyAlignment="1" applyProtection="1">
      <alignment horizontal="right" vertical="center"/>
      <protection/>
    </xf>
    <xf numFmtId="0" fontId="3" fillId="0" borderId="33" xfId="62" applyFont="1" applyBorder="1" applyAlignment="1" applyProtection="1">
      <alignment horizontal="center" vertical="center" wrapText="1"/>
      <protection/>
    </xf>
    <xf numFmtId="0" fontId="3" fillId="0" borderId="1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32" xfId="57" applyFont="1" applyBorder="1" applyAlignment="1" applyProtection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/>
      <protection/>
    </xf>
    <xf numFmtId="49" fontId="7" fillId="40" borderId="23" xfId="53" applyFont="1" applyFill="1" applyBorder="1" applyAlignment="1">
      <alignment horizontal="center" vertical="center"/>
      <protection/>
    </xf>
    <xf numFmtId="49" fontId="7" fillId="40" borderId="26" xfId="53" applyFont="1" applyFill="1" applyBorder="1" applyAlignment="1">
      <alignment horizontal="center" vertical="center"/>
      <protection/>
    </xf>
    <xf numFmtId="49" fontId="7" fillId="40" borderId="27" xfId="53" applyFont="1" applyFill="1" applyBorder="1" applyAlignment="1">
      <alignment horizontal="center" vertical="center"/>
      <protection/>
    </xf>
    <xf numFmtId="0" fontId="6" fillId="0" borderId="35" xfId="59" applyNumberFormat="1" applyFont="1" applyFill="1" applyBorder="1" applyAlignment="1" applyProtection="1">
      <alignment vertical="center" wrapText="1"/>
      <protection/>
    </xf>
    <xf numFmtId="0" fontId="6" fillId="0" borderId="36" xfId="59" applyNumberFormat="1" applyFont="1" applyFill="1" applyBorder="1" applyAlignment="1" applyProtection="1">
      <alignment vertical="center" wrapText="1"/>
      <protection/>
    </xf>
    <xf numFmtId="0" fontId="7" fillId="0" borderId="37" xfId="60" applyFont="1" applyBorder="1" applyAlignment="1" applyProtection="1">
      <alignment horizontal="center" vertical="center" wrapText="1"/>
      <protection/>
    </xf>
    <xf numFmtId="0" fontId="7" fillId="0" borderId="38" xfId="60" applyFont="1" applyBorder="1" applyAlignment="1" applyProtection="1">
      <alignment horizontal="center" vertical="center" wrapText="1"/>
      <protection/>
    </xf>
    <xf numFmtId="0" fontId="7" fillId="0" borderId="39" xfId="61" applyFont="1" applyBorder="1" applyAlignment="1" applyProtection="1">
      <alignment horizontal="center" vertical="center" wrapText="1"/>
      <protection/>
    </xf>
    <xf numFmtId="0" fontId="7" fillId="0" borderId="16" xfId="61" applyFont="1" applyBorder="1" applyAlignment="1" applyProtection="1">
      <alignment horizontal="center" vertical="center" wrapText="1"/>
      <protection/>
    </xf>
    <xf numFmtId="0" fontId="7" fillId="0" borderId="40" xfId="61" applyFont="1" applyBorder="1" applyAlignment="1" applyProtection="1">
      <alignment horizontal="center" vertical="center" wrapText="1"/>
      <protection/>
    </xf>
    <xf numFmtId="49" fontId="7" fillId="40" borderId="21" xfId="53" applyFont="1" applyFill="1" applyBorder="1" applyAlignment="1">
      <alignment horizontal="center" vertical="center"/>
      <protection/>
    </xf>
    <xf numFmtId="49" fontId="7" fillId="40" borderId="24" xfId="53" applyFont="1" applyFill="1" applyBorder="1" applyAlignment="1">
      <alignment horizontal="center" vertical="center"/>
      <protection/>
    </xf>
    <xf numFmtId="49" fontId="7" fillId="40" borderId="41" xfId="53" applyFont="1" applyFill="1" applyBorder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 3" xfId="54"/>
    <cellStyle name="Обычный 4" xfId="55"/>
    <cellStyle name="Обычный 9 2" xfId="56"/>
    <cellStyle name="Обычный_FORM3.1" xfId="57"/>
    <cellStyle name="Обычный_MINENERGO.340.PRIL79(v0.1)" xfId="58"/>
    <cellStyle name="Обычный_ЖКУ_проект3 2" xfId="59"/>
    <cellStyle name="Обычный_Полезный отпуск электроэнергии и мощности, реализуемой по регулируемым ценам" xfId="60"/>
    <cellStyle name="Обычный_Сведения об отпуске (передаче) электроэнергии потребителям распределительными сетевыми организациями" xfId="61"/>
    <cellStyle name="Обычный_Форма 4 Станция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89;&#1086;%20&#1089;&#1090;&#1072;&#1088;&#1086;&#1075;&#1086;%20&#1055;&#1050;\&#1052;&#1086;&#1080;%20&#1076;&#1086;&#1082;&#1091;&#1084;&#1077;&#1085;&#1090;&#1099;%20D\&#1052;&#1058;&#1056;%20&#1048;%20&#1069;\&#1101;&#1083;&#1077;&#1082;%202016\ENERGY.KTL.NET.PLAN.5.74%20%20&#1052;&#1059;&#1055;%20&#1052;&#1055;&#1054;&#1069;%20&#1075;.&#1058;&#1088;&#1077;&#1093;&#1075;&#1086;&#1088;&#1085;&#1086;&#1075;&#1086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между СО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3">
        <row r="10">
          <cell r="F10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2"/>
  <sheetViews>
    <sheetView tabSelected="1" zoomScale="82" zoomScaleNormal="82" zoomScalePageLayoutView="0" workbookViewId="0" topLeftCell="A1">
      <selection activeCell="AC23" sqref="AC23"/>
    </sheetView>
  </sheetViews>
  <sheetFormatPr defaultColWidth="9.140625" defaultRowHeight="15"/>
  <cols>
    <col min="3" max="3" width="30.7109375" style="0" customWidth="1"/>
    <col min="5" max="10" width="9.28125" style="0" bestFit="1" customWidth="1"/>
    <col min="11" max="11" width="16.28125" style="0" customWidth="1"/>
    <col min="12" max="12" width="9.28125" style="0" bestFit="1" customWidth="1"/>
    <col min="13" max="13" width="10.28125" style="0" bestFit="1" customWidth="1"/>
    <col min="14" max="17" width="9.28125" style="0" bestFit="1" customWidth="1"/>
    <col min="18" max="18" width="15.7109375" style="0" customWidth="1"/>
    <col min="19" max="21" width="9.421875" style="0" bestFit="1" customWidth="1"/>
    <col min="22" max="22" width="9.421875" style="0" customWidth="1"/>
    <col min="23" max="23" width="9.421875" style="0" bestFit="1" customWidth="1"/>
  </cols>
  <sheetData>
    <row r="1" spans="2:39" ht="15.75" thickBot="1"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2:23" ht="22.5" customHeight="1">
      <c r="B2" s="124" t="s">
        <v>0</v>
      </c>
      <c r="C2" s="126" t="s">
        <v>1</v>
      </c>
      <c r="D2" s="126" t="s">
        <v>2</v>
      </c>
      <c r="E2" s="128" t="s">
        <v>53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31"/>
      <c r="S2" s="122" t="s">
        <v>53</v>
      </c>
      <c r="T2" s="122" t="s">
        <v>54</v>
      </c>
      <c r="U2" s="122" t="s">
        <v>55</v>
      </c>
      <c r="V2" s="122" t="s">
        <v>56</v>
      </c>
      <c r="W2" s="120" t="s">
        <v>57</v>
      </c>
    </row>
    <row r="3" spans="2:23" ht="22.5" customHeight="1">
      <c r="B3" s="125"/>
      <c r="C3" s="127"/>
      <c r="D3" s="127"/>
      <c r="E3" s="4" t="s">
        <v>39</v>
      </c>
      <c r="F3" s="4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4" t="s">
        <v>145</v>
      </c>
      <c r="L3" s="4" t="s">
        <v>45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50</v>
      </c>
      <c r="R3" s="4" t="s">
        <v>146</v>
      </c>
      <c r="S3" s="123"/>
      <c r="T3" s="123"/>
      <c r="U3" s="123"/>
      <c r="V3" s="123"/>
      <c r="W3" s="121"/>
    </row>
    <row r="4" spans="2:23" ht="22.5" customHeight="1">
      <c r="B4" s="5"/>
      <c r="C4" s="113" t="s">
        <v>3</v>
      </c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2:23" ht="22.5" customHeight="1">
      <c r="B5" s="8">
        <v>1</v>
      </c>
      <c r="C5" s="9" t="s">
        <v>4</v>
      </c>
      <c r="D5" s="10" t="s">
        <v>5</v>
      </c>
      <c r="E5" s="21">
        <f>E6+E10</f>
        <v>7.2423</v>
      </c>
      <c r="F5" s="21">
        <f aca="true" t="shared" si="0" ref="F5:Q5">F6+F10</f>
        <v>6.926200000000001</v>
      </c>
      <c r="G5" s="21">
        <f t="shared" si="0"/>
        <v>6.8627</v>
      </c>
      <c r="H5" s="21">
        <f t="shared" si="0"/>
        <v>5.9173</v>
      </c>
      <c r="I5" s="21">
        <f t="shared" si="0"/>
        <v>5.6116</v>
      </c>
      <c r="J5" s="21">
        <f t="shared" si="0"/>
        <v>4.833144</v>
      </c>
      <c r="K5" s="21">
        <f>SUM(E5:J5)</f>
        <v>37.393244</v>
      </c>
      <c r="L5" s="21">
        <f t="shared" si="0"/>
        <v>5.036900000000001</v>
      </c>
      <c r="M5" s="21">
        <f t="shared" si="0"/>
        <v>5.322</v>
      </c>
      <c r="N5" s="21">
        <f t="shared" si="0"/>
        <v>5.6182</v>
      </c>
      <c r="O5" s="21">
        <f t="shared" si="0"/>
        <v>5.9887</v>
      </c>
      <c r="P5" s="21">
        <f t="shared" si="0"/>
        <v>6.8227</v>
      </c>
      <c r="Q5" s="21">
        <f t="shared" si="0"/>
        <v>6.9932</v>
      </c>
      <c r="R5" s="21">
        <f>SUM(L5:Q5)</f>
        <v>35.7817</v>
      </c>
      <c r="S5" s="19">
        <f>K5+R5</f>
        <v>73.17494400000001</v>
      </c>
      <c r="T5" s="19">
        <f aca="true" t="shared" si="1" ref="T5:U8">S5</f>
        <v>73.17494400000001</v>
      </c>
      <c r="U5" s="19">
        <f t="shared" si="1"/>
        <v>73.17494400000001</v>
      </c>
      <c r="V5" s="19">
        <f aca="true" t="shared" si="2" ref="V5:W8">T5</f>
        <v>73.17494400000001</v>
      </c>
      <c r="W5" s="22">
        <f t="shared" si="2"/>
        <v>73.17494400000001</v>
      </c>
    </row>
    <row r="6" spans="2:23" ht="29.25" customHeight="1">
      <c r="B6" s="8">
        <v>2</v>
      </c>
      <c r="C6" s="9" t="s">
        <v>6</v>
      </c>
      <c r="D6" s="10" t="s">
        <v>5</v>
      </c>
      <c r="E6" s="23">
        <f>E7+E8</f>
        <v>0.4691</v>
      </c>
      <c r="F6" s="23">
        <f aca="true" t="shared" si="3" ref="F6:Q6">F7+F8</f>
        <v>0.4419</v>
      </c>
      <c r="G6" s="23">
        <f t="shared" si="3"/>
        <v>0.4249</v>
      </c>
      <c r="H6" s="23">
        <f t="shared" si="3"/>
        <v>0.404</v>
      </c>
      <c r="I6" s="23">
        <f t="shared" si="3"/>
        <v>0.3484</v>
      </c>
      <c r="J6" s="23">
        <f t="shared" si="3"/>
        <v>0.3252</v>
      </c>
      <c r="K6" s="21">
        <f>SUM(E6:J6)</f>
        <v>2.4135</v>
      </c>
      <c r="L6" s="23">
        <f t="shared" si="3"/>
        <v>0.3261</v>
      </c>
      <c r="M6" s="23">
        <f t="shared" si="3"/>
        <v>0.3297</v>
      </c>
      <c r="N6" s="23">
        <f t="shared" si="3"/>
        <v>0.3413</v>
      </c>
      <c r="O6" s="23">
        <f t="shared" si="3"/>
        <v>0.4517</v>
      </c>
      <c r="P6" s="23">
        <f t="shared" si="3"/>
        <v>0.4848</v>
      </c>
      <c r="Q6" s="23">
        <f t="shared" si="3"/>
        <v>0.5033</v>
      </c>
      <c r="R6" s="21">
        <f>SUM(L6:Q6)</f>
        <v>2.4368999999999996</v>
      </c>
      <c r="S6" s="19">
        <f>K6+R6</f>
        <v>4.8504</v>
      </c>
      <c r="T6" s="19">
        <f t="shared" si="1"/>
        <v>4.8504</v>
      </c>
      <c r="U6" s="19">
        <f t="shared" si="1"/>
        <v>4.8504</v>
      </c>
      <c r="V6" s="19">
        <f t="shared" si="2"/>
        <v>4.8504</v>
      </c>
      <c r="W6" s="22">
        <f t="shared" si="2"/>
        <v>4.8504</v>
      </c>
    </row>
    <row r="7" spans="2:23" ht="22.5" customHeight="1">
      <c r="B7" s="5" t="s">
        <v>7</v>
      </c>
      <c r="C7" s="2" t="s">
        <v>8</v>
      </c>
      <c r="D7" s="1" t="s">
        <v>5</v>
      </c>
      <c r="E7" s="24">
        <v>0.022</v>
      </c>
      <c r="F7" s="24">
        <v>0.022</v>
      </c>
      <c r="G7" s="24">
        <v>0.02</v>
      </c>
      <c r="H7" s="24">
        <v>0.02</v>
      </c>
      <c r="I7" s="24">
        <v>0.016</v>
      </c>
      <c r="J7" s="24">
        <v>0.014</v>
      </c>
      <c r="K7" s="30">
        <f>SUM(E7:J7)</f>
        <v>0.114</v>
      </c>
      <c r="L7" s="24">
        <v>0.014</v>
      </c>
      <c r="M7" s="24">
        <v>0.013</v>
      </c>
      <c r="N7" s="24">
        <v>0.015</v>
      </c>
      <c r="O7" s="24">
        <v>0.018</v>
      </c>
      <c r="P7" s="24">
        <v>0.021</v>
      </c>
      <c r="Q7" s="24">
        <v>0.025</v>
      </c>
      <c r="R7" s="30">
        <f>SUM(L7:Q7)</f>
        <v>0.10600000000000001</v>
      </c>
      <c r="S7" s="20">
        <f>K7+R7</f>
        <v>0.22000000000000003</v>
      </c>
      <c r="T7" s="20">
        <f t="shared" si="1"/>
        <v>0.22000000000000003</v>
      </c>
      <c r="U7" s="20">
        <f t="shared" si="1"/>
        <v>0.22000000000000003</v>
      </c>
      <c r="V7" s="20">
        <f t="shared" si="2"/>
        <v>0.22000000000000003</v>
      </c>
      <c r="W7" s="25">
        <f t="shared" si="2"/>
        <v>0.22000000000000003</v>
      </c>
    </row>
    <row r="8" spans="2:23" ht="22.5" customHeight="1">
      <c r="B8" s="5" t="s">
        <v>9</v>
      </c>
      <c r="C8" s="2" t="s">
        <v>10</v>
      </c>
      <c r="D8" s="1" t="s">
        <v>5</v>
      </c>
      <c r="E8" s="24">
        <v>0.4471</v>
      </c>
      <c r="F8" s="24">
        <v>0.4199</v>
      </c>
      <c r="G8" s="24">
        <v>0.4049</v>
      </c>
      <c r="H8" s="24">
        <v>0.384</v>
      </c>
      <c r="I8" s="24">
        <v>0.3324</v>
      </c>
      <c r="J8" s="24">
        <v>0.3112</v>
      </c>
      <c r="K8" s="30">
        <f>SUM(E8:J8)</f>
        <v>2.2995</v>
      </c>
      <c r="L8" s="24">
        <v>0.3121</v>
      </c>
      <c r="M8" s="24">
        <v>0.3167</v>
      </c>
      <c r="N8" s="24">
        <v>0.3263</v>
      </c>
      <c r="O8" s="24">
        <v>0.4337</v>
      </c>
      <c r="P8" s="24">
        <v>0.4638</v>
      </c>
      <c r="Q8" s="24">
        <v>0.4783</v>
      </c>
      <c r="R8" s="30">
        <f>SUM(L8:Q8)</f>
        <v>2.3309</v>
      </c>
      <c r="S8" s="20">
        <f>K8+R8</f>
        <v>4.6304</v>
      </c>
      <c r="T8" s="20">
        <f t="shared" si="1"/>
        <v>4.6304</v>
      </c>
      <c r="U8" s="20">
        <f t="shared" si="1"/>
        <v>4.6304</v>
      </c>
      <c r="V8" s="20">
        <f t="shared" si="2"/>
        <v>4.6304</v>
      </c>
      <c r="W8" s="25">
        <f t="shared" si="2"/>
        <v>4.6304</v>
      </c>
    </row>
    <row r="9" spans="2:23" ht="27.75" customHeight="1">
      <c r="B9" s="8">
        <v>3</v>
      </c>
      <c r="C9" s="9" t="s">
        <v>11</v>
      </c>
      <c r="D9" s="10" t="s">
        <v>12</v>
      </c>
      <c r="E9" s="112">
        <f aca="true" t="shared" si="4" ref="E9:R9">IF(E5=0,0,E6/E5*100)</f>
        <v>6.477224086270936</v>
      </c>
      <c r="F9" s="112">
        <f t="shared" si="4"/>
        <v>6.380121856140451</v>
      </c>
      <c r="G9" s="112">
        <f t="shared" si="4"/>
        <v>6.191440686610226</v>
      </c>
      <c r="H9" s="112">
        <f t="shared" si="4"/>
        <v>6.827438189714904</v>
      </c>
      <c r="I9" s="112">
        <f t="shared" si="4"/>
        <v>6.208567966355407</v>
      </c>
      <c r="J9" s="112">
        <f t="shared" si="4"/>
        <v>6.728539435199944</v>
      </c>
      <c r="K9" s="112">
        <f t="shared" si="4"/>
        <v>6.4543744854016945</v>
      </c>
      <c r="L9" s="112">
        <f t="shared" si="4"/>
        <v>6.4742202545216285</v>
      </c>
      <c r="M9" s="112">
        <f t="shared" si="4"/>
        <v>6.195039458850056</v>
      </c>
      <c r="N9" s="112">
        <f t="shared" si="4"/>
        <v>6.074899433982414</v>
      </c>
      <c r="O9" s="112">
        <f t="shared" si="4"/>
        <v>7.542538447409288</v>
      </c>
      <c r="P9" s="112">
        <f t="shared" si="4"/>
        <v>7.105691295235024</v>
      </c>
      <c r="Q9" s="112">
        <f t="shared" si="4"/>
        <v>7.1969913630383795</v>
      </c>
      <c r="R9" s="112">
        <f t="shared" si="4"/>
        <v>6.810464567083173</v>
      </c>
      <c r="S9" s="112">
        <f>IF(S5=0,0,S6/S5*100)</f>
        <v>6.6284984106034965</v>
      </c>
      <c r="T9" s="112">
        <f>IF(T5=0,0,T6/T5*100)</f>
        <v>6.6284984106034965</v>
      </c>
      <c r="U9" s="112">
        <f>IF(U5=0,0,U6/U5*100)</f>
        <v>6.6284984106034965</v>
      </c>
      <c r="V9" s="112">
        <f>IF(V5=0,0,V6/V5*100)</f>
        <v>6.6284984106034965</v>
      </c>
      <c r="W9" s="119">
        <f>IF(W5=0,0,W6/W5*100)</f>
        <v>6.6284984106034965</v>
      </c>
    </row>
    <row r="10" spans="2:23" ht="31.5" customHeight="1">
      <c r="B10" s="8">
        <v>4</v>
      </c>
      <c r="C10" s="9" t="s">
        <v>13</v>
      </c>
      <c r="D10" s="10" t="s">
        <v>5</v>
      </c>
      <c r="E10" s="23">
        <f>E11+E12</f>
        <v>6.7732</v>
      </c>
      <c r="F10" s="23">
        <f aca="true" t="shared" si="5" ref="F10:Q10">F11+F12</f>
        <v>6.4843</v>
      </c>
      <c r="G10" s="23">
        <f t="shared" si="5"/>
        <v>6.4378</v>
      </c>
      <c r="H10" s="23">
        <f t="shared" si="5"/>
        <v>5.5133</v>
      </c>
      <c r="I10" s="23">
        <f t="shared" si="5"/>
        <v>5.2632</v>
      </c>
      <c r="J10" s="23">
        <f t="shared" si="5"/>
        <v>4.507944</v>
      </c>
      <c r="K10" s="21">
        <f>SUM(E10:J10)</f>
        <v>34.979744000000004</v>
      </c>
      <c r="L10" s="23">
        <f t="shared" si="5"/>
        <v>4.710800000000001</v>
      </c>
      <c r="M10" s="23">
        <f t="shared" si="5"/>
        <v>4.9923</v>
      </c>
      <c r="N10" s="23">
        <f t="shared" si="5"/>
        <v>5.2768999999999995</v>
      </c>
      <c r="O10" s="23">
        <f t="shared" si="5"/>
        <v>5.537</v>
      </c>
      <c r="P10" s="23">
        <f t="shared" si="5"/>
        <v>6.3379</v>
      </c>
      <c r="Q10" s="23">
        <f t="shared" si="5"/>
        <v>6.4899</v>
      </c>
      <c r="R10" s="21">
        <f>SUM(L10:Q10)</f>
        <v>33.3448</v>
      </c>
      <c r="S10" s="19">
        <f>K10+R10</f>
        <v>68.324544</v>
      </c>
      <c r="T10" s="23">
        <f>T5-T6</f>
        <v>68.32454400000002</v>
      </c>
      <c r="U10" s="23">
        <f>U5-U6</f>
        <v>68.32454400000002</v>
      </c>
      <c r="V10" s="23">
        <f>V5-V6</f>
        <v>68.32454400000002</v>
      </c>
      <c r="W10" s="26">
        <f>W5-W6</f>
        <v>68.32454400000002</v>
      </c>
    </row>
    <row r="11" spans="2:23" ht="22.5" customHeight="1">
      <c r="B11" s="5" t="s">
        <v>14</v>
      </c>
      <c r="C11" s="2" t="s">
        <v>15</v>
      </c>
      <c r="D11" s="1" t="s">
        <v>5</v>
      </c>
      <c r="E11" s="27">
        <v>0.46</v>
      </c>
      <c r="F11" s="27">
        <v>0.43</v>
      </c>
      <c r="G11" s="27">
        <v>0.41</v>
      </c>
      <c r="H11" s="27">
        <v>0.41</v>
      </c>
      <c r="I11" s="27">
        <v>0.33</v>
      </c>
      <c r="J11" s="27">
        <v>0.28</v>
      </c>
      <c r="K11" s="30">
        <f>SUM(E11:J11)</f>
        <v>2.3200000000000003</v>
      </c>
      <c r="L11" s="27">
        <v>0.28</v>
      </c>
      <c r="M11" s="27">
        <v>0.28</v>
      </c>
      <c r="N11" s="27">
        <v>0.32</v>
      </c>
      <c r="O11" s="27">
        <v>0.32</v>
      </c>
      <c r="P11" s="27">
        <v>0.36</v>
      </c>
      <c r="Q11" s="27">
        <v>0.42</v>
      </c>
      <c r="R11" s="30">
        <f>SUM(L11:Q11)</f>
        <v>1.98</v>
      </c>
      <c r="S11" s="20">
        <f>K11+R11</f>
        <v>4.300000000000001</v>
      </c>
      <c r="T11" s="20">
        <f>S11</f>
        <v>4.300000000000001</v>
      </c>
      <c r="U11" s="20">
        <f>T11</f>
        <v>4.300000000000001</v>
      </c>
      <c r="V11" s="20">
        <f>T11</f>
        <v>4.300000000000001</v>
      </c>
      <c r="W11" s="25">
        <f>U11</f>
        <v>4.300000000000001</v>
      </c>
    </row>
    <row r="12" spans="2:23" ht="33.75" customHeight="1">
      <c r="B12" s="5" t="s">
        <v>16</v>
      </c>
      <c r="C12" s="2" t="s">
        <v>17</v>
      </c>
      <c r="D12" s="1" t="s">
        <v>5</v>
      </c>
      <c r="E12" s="24">
        <v>6.3132</v>
      </c>
      <c r="F12" s="24">
        <v>6.0543000000000005</v>
      </c>
      <c r="G12" s="24">
        <v>6.0278</v>
      </c>
      <c r="H12" s="24">
        <v>5.1033</v>
      </c>
      <c r="I12" s="24">
        <v>4.9332</v>
      </c>
      <c r="J12" s="24">
        <v>4.227944</v>
      </c>
      <c r="K12" s="114">
        <f>SUM(E12:J12)</f>
        <v>32.659743999999996</v>
      </c>
      <c r="L12" s="24">
        <v>4.4308000000000005</v>
      </c>
      <c r="M12" s="24">
        <v>4.7123</v>
      </c>
      <c r="N12" s="24">
        <v>4.956899999999999</v>
      </c>
      <c r="O12" s="24">
        <v>5.217</v>
      </c>
      <c r="P12" s="24">
        <v>5.9779</v>
      </c>
      <c r="Q12" s="24">
        <v>6.0699</v>
      </c>
      <c r="R12" s="114">
        <f>SUM(L12:Q12)</f>
        <v>31.3648</v>
      </c>
      <c r="S12" s="116">
        <f>K12+R12</f>
        <v>64.02454399999999</v>
      </c>
      <c r="T12" s="20">
        <f>S12</f>
        <v>64.02454399999999</v>
      </c>
      <c r="U12" s="20">
        <f>T12</f>
        <v>64.02454399999999</v>
      </c>
      <c r="V12" s="20">
        <f>T12</f>
        <v>64.02454399999999</v>
      </c>
      <c r="W12" s="25">
        <f>U12</f>
        <v>64.02454399999999</v>
      </c>
    </row>
    <row r="13" spans="2:23" ht="22.5" customHeight="1">
      <c r="B13" s="5"/>
      <c r="C13" s="113" t="s">
        <v>18</v>
      </c>
      <c r="D13" s="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</row>
    <row r="14" spans="2:25" ht="22.5" customHeight="1">
      <c r="B14" s="8" t="s">
        <v>19</v>
      </c>
      <c r="C14" s="9" t="s">
        <v>4</v>
      </c>
      <c r="D14" s="10" t="s">
        <v>20</v>
      </c>
      <c r="E14" s="103">
        <f aca="true" t="shared" si="6" ref="E14:J14">E5/(6437/12)*1000</f>
        <v>13.501258350163122</v>
      </c>
      <c r="F14" s="103">
        <f t="shared" si="6"/>
        <v>12.911977629330435</v>
      </c>
      <c r="G14" s="103">
        <f t="shared" si="6"/>
        <v>12.793599502874011</v>
      </c>
      <c r="H14" s="103">
        <f t="shared" si="6"/>
        <v>11.031163585521206</v>
      </c>
      <c r="I14" s="103">
        <f t="shared" si="6"/>
        <v>10.46127077831288</v>
      </c>
      <c r="J14" s="103">
        <f t="shared" si="6"/>
        <v>9.010055615970174</v>
      </c>
      <c r="K14" s="103">
        <f>(SUM(E14:J14))/6</f>
        <v>11.61822091036197</v>
      </c>
      <c r="L14" s="103">
        <f>L5/(6174/12)*1000</f>
        <v>9.789893100097183</v>
      </c>
      <c r="M14" s="103">
        <f aca="true" t="shared" si="7" ref="M14:Q15">M5/(6174/12)*1000</f>
        <v>10.34402332361516</v>
      </c>
      <c r="N14" s="103">
        <f t="shared" si="7"/>
        <v>10.919727891156462</v>
      </c>
      <c r="O14" s="103">
        <f t="shared" si="7"/>
        <v>11.639844509232264</v>
      </c>
      <c r="P14" s="103">
        <f t="shared" si="7"/>
        <v>13.26083576287658</v>
      </c>
      <c r="Q14" s="103">
        <f t="shared" si="7"/>
        <v>13.592225461613216</v>
      </c>
      <c r="R14" s="103">
        <f>(SUM(L14:Q14))/6</f>
        <v>11.591091674765144</v>
      </c>
      <c r="S14" s="103">
        <f>(K14+R14)/2</f>
        <v>11.604656292563558</v>
      </c>
      <c r="T14" s="108">
        <f aca="true" t="shared" si="8" ref="T14:U17">S14</f>
        <v>11.604656292563558</v>
      </c>
      <c r="U14" s="108">
        <f t="shared" si="8"/>
        <v>11.604656292563558</v>
      </c>
      <c r="V14" s="108">
        <f aca="true" t="shared" si="9" ref="V14:W17">T14</f>
        <v>11.604656292563558</v>
      </c>
      <c r="W14" s="109">
        <f t="shared" si="9"/>
        <v>11.604656292563558</v>
      </c>
      <c r="Y14" s="117"/>
    </row>
    <row r="15" spans="2:23" ht="22.5" customHeight="1">
      <c r="B15" s="8" t="s">
        <v>21</v>
      </c>
      <c r="C15" s="9" t="s">
        <v>6</v>
      </c>
      <c r="D15" s="10" t="s">
        <v>20</v>
      </c>
      <c r="E15" s="103">
        <f aca="true" t="shared" si="10" ref="E15:J15">E6/(6437/12)*1000</f>
        <v>0.8745067578064317</v>
      </c>
      <c r="F15" s="103">
        <f t="shared" si="10"/>
        <v>0.8237999067888769</v>
      </c>
      <c r="G15" s="103">
        <f t="shared" si="10"/>
        <v>0.792108124902905</v>
      </c>
      <c r="H15" s="103">
        <f t="shared" si="10"/>
        <v>0.7531458754077988</v>
      </c>
      <c r="I15" s="103">
        <f t="shared" si="10"/>
        <v>0.6494951064160324</v>
      </c>
      <c r="J15" s="103">
        <f t="shared" si="10"/>
        <v>0.6062451452540003</v>
      </c>
      <c r="K15" s="103">
        <f aca="true" t="shared" si="11" ref="K15:K24">(SUM(E15:J15))/6</f>
        <v>0.7498834860960075</v>
      </c>
      <c r="L15" s="103">
        <f>L6/(6174/12)*1000</f>
        <v>0.6338192419825073</v>
      </c>
      <c r="M15" s="103">
        <f t="shared" si="7"/>
        <v>0.6408163265306123</v>
      </c>
      <c r="N15" s="103">
        <f t="shared" si="7"/>
        <v>0.6633624878522838</v>
      </c>
      <c r="O15" s="103">
        <f t="shared" si="7"/>
        <v>0.8779397473275024</v>
      </c>
      <c r="P15" s="103">
        <f t="shared" si="7"/>
        <v>0.9422740524781341</v>
      </c>
      <c r="Q15" s="103">
        <f t="shared" si="7"/>
        <v>0.9782312925170067</v>
      </c>
      <c r="R15" s="103">
        <f aca="true" t="shared" si="12" ref="R15:R24">(SUM(L15:Q15))/6</f>
        <v>0.7894071914480078</v>
      </c>
      <c r="S15" s="103">
        <f aca="true" t="shared" si="13" ref="S15:S21">(K15+R15)/2</f>
        <v>0.7696453387720077</v>
      </c>
      <c r="T15" s="108">
        <f t="shared" si="8"/>
        <v>0.7696453387720077</v>
      </c>
      <c r="U15" s="108">
        <f t="shared" si="8"/>
        <v>0.7696453387720077</v>
      </c>
      <c r="V15" s="108">
        <f t="shared" si="9"/>
        <v>0.7696453387720077</v>
      </c>
      <c r="W15" s="109">
        <f t="shared" si="9"/>
        <v>0.7696453387720077</v>
      </c>
    </row>
    <row r="16" spans="2:23" ht="22.5" customHeight="1">
      <c r="B16" s="5" t="s">
        <v>22</v>
      </c>
      <c r="C16" s="2" t="s">
        <v>8</v>
      </c>
      <c r="D16" s="1" t="s">
        <v>20</v>
      </c>
      <c r="E16" s="106">
        <f aca="true" t="shared" si="14" ref="E16:J16">E7/(6437/12)*1000</f>
        <v>0.041012894205375176</v>
      </c>
      <c r="F16" s="106">
        <f t="shared" si="14"/>
        <v>0.041012894205375176</v>
      </c>
      <c r="G16" s="106">
        <f t="shared" si="14"/>
        <v>0.0372844492776138</v>
      </c>
      <c r="H16" s="106">
        <f t="shared" si="14"/>
        <v>0.0372844492776138</v>
      </c>
      <c r="I16" s="106">
        <f t="shared" si="14"/>
        <v>0.02982755942209104</v>
      </c>
      <c r="J16" s="106">
        <f t="shared" si="14"/>
        <v>0.026099114494329657</v>
      </c>
      <c r="K16" s="106">
        <f t="shared" si="11"/>
        <v>0.03542022681373311</v>
      </c>
      <c r="L16" s="106">
        <f aca="true" t="shared" si="15" ref="L16:Q16">L7/(6174/12)*1000</f>
        <v>0.0272108843537415</v>
      </c>
      <c r="M16" s="106">
        <f t="shared" si="15"/>
        <v>0.02526724975704567</v>
      </c>
      <c r="N16" s="106">
        <f t="shared" si="15"/>
        <v>0.029154518950437316</v>
      </c>
      <c r="O16" s="106">
        <f t="shared" si="15"/>
        <v>0.03498542274052478</v>
      </c>
      <c r="P16" s="106">
        <f t="shared" si="15"/>
        <v>0.04081632653061224</v>
      </c>
      <c r="Q16" s="106">
        <f t="shared" si="15"/>
        <v>0.04859086491739553</v>
      </c>
      <c r="R16" s="106">
        <f t="shared" si="12"/>
        <v>0.03433754454162617</v>
      </c>
      <c r="S16" s="106">
        <f t="shared" si="13"/>
        <v>0.03487888567767964</v>
      </c>
      <c r="T16" s="110">
        <f t="shared" si="8"/>
        <v>0.03487888567767964</v>
      </c>
      <c r="U16" s="110">
        <f t="shared" si="8"/>
        <v>0.03487888567767964</v>
      </c>
      <c r="V16" s="110">
        <f t="shared" si="9"/>
        <v>0.03487888567767964</v>
      </c>
      <c r="W16" s="111">
        <f t="shared" si="9"/>
        <v>0.03487888567767964</v>
      </c>
    </row>
    <row r="17" spans="2:23" ht="22.5" customHeight="1">
      <c r="B17" s="5" t="s">
        <v>23</v>
      </c>
      <c r="C17" s="2" t="s">
        <v>10</v>
      </c>
      <c r="D17" s="1" t="s">
        <v>20</v>
      </c>
      <c r="E17" s="106">
        <f aca="true" t="shared" si="16" ref="E17:J17">E8/(6437/12)*1000</f>
        <v>0.8334938636010565</v>
      </c>
      <c r="F17" s="106">
        <f t="shared" si="16"/>
        <v>0.7827870125835017</v>
      </c>
      <c r="G17" s="106">
        <f t="shared" si="16"/>
        <v>0.7548236756252913</v>
      </c>
      <c r="H17" s="106">
        <f t="shared" si="16"/>
        <v>0.7158614261301849</v>
      </c>
      <c r="I17" s="106">
        <f t="shared" si="16"/>
        <v>0.6196675469939413</v>
      </c>
      <c r="J17" s="106">
        <f t="shared" si="16"/>
        <v>0.5801460307596706</v>
      </c>
      <c r="K17" s="106">
        <f t="shared" si="11"/>
        <v>0.7144632592822743</v>
      </c>
      <c r="L17" s="106">
        <f aca="true" t="shared" si="17" ref="L17:Q17">L8/(6174/12)*1000</f>
        <v>0.6066083576287659</v>
      </c>
      <c r="M17" s="106">
        <f t="shared" si="17"/>
        <v>0.6155490767735665</v>
      </c>
      <c r="N17" s="106">
        <f t="shared" si="17"/>
        <v>0.6342079689018464</v>
      </c>
      <c r="O17" s="106">
        <f t="shared" si="17"/>
        <v>0.8429543245869776</v>
      </c>
      <c r="P17" s="106">
        <f t="shared" si="17"/>
        <v>0.9014577259475218</v>
      </c>
      <c r="Q17" s="106">
        <f t="shared" si="17"/>
        <v>0.9296404275996112</v>
      </c>
      <c r="R17" s="106">
        <f t="shared" si="12"/>
        <v>0.7550696469063816</v>
      </c>
      <c r="S17" s="106">
        <f t="shared" si="13"/>
        <v>0.7347664530943279</v>
      </c>
      <c r="T17" s="110">
        <f t="shared" si="8"/>
        <v>0.7347664530943279</v>
      </c>
      <c r="U17" s="110">
        <f t="shared" si="8"/>
        <v>0.7347664530943279</v>
      </c>
      <c r="V17" s="110">
        <f t="shared" si="9"/>
        <v>0.7347664530943279</v>
      </c>
      <c r="W17" s="111">
        <f t="shared" si="9"/>
        <v>0.7347664530943279</v>
      </c>
    </row>
    <row r="18" spans="2:23" ht="22.5" customHeight="1">
      <c r="B18" s="8" t="s">
        <v>24</v>
      </c>
      <c r="C18" s="9" t="s">
        <v>11</v>
      </c>
      <c r="D18" s="10" t="s">
        <v>12</v>
      </c>
      <c r="E18" s="112">
        <f aca="true" t="shared" si="18" ref="E18:J18">IF(E14=0,0,E15/E14*100)</f>
        <v>6.477224086270936</v>
      </c>
      <c r="F18" s="112">
        <f t="shared" si="18"/>
        <v>6.380121856140453</v>
      </c>
      <c r="G18" s="112">
        <f t="shared" si="18"/>
        <v>6.191440686610225</v>
      </c>
      <c r="H18" s="112">
        <f t="shared" si="18"/>
        <v>6.827438189714904</v>
      </c>
      <c r="I18" s="112">
        <f t="shared" si="18"/>
        <v>6.208567966355407</v>
      </c>
      <c r="J18" s="112">
        <f t="shared" si="18"/>
        <v>6.728539435199943</v>
      </c>
      <c r="K18" s="118">
        <f t="shared" si="11"/>
        <v>6.468888703381977</v>
      </c>
      <c r="L18" s="112">
        <f aca="true" t="shared" si="19" ref="L18:Q18">IF(L14=0,0,L15/L14*100)</f>
        <v>6.4742202545216285</v>
      </c>
      <c r="M18" s="112">
        <f t="shared" si="19"/>
        <v>6.195039458850057</v>
      </c>
      <c r="N18" s="112">
        <f t="shared" si="19"/>
        <v>6.074899433982415</v>
      </c>
      <c r="O18" s="112">
        <f t="shared" si="19"/>
        <v>7.542538447409288</v>
      </c>
      <c r="P18" s="112">
        <f t="shared" si="19"/>
        <v>7.105691295235024</v>
      </c>
      <c r="Q18" s="112">
        <f t="shared" si="19"/>
        <v>7.1969913630383795</v>
      </c>
      <c r="R18" s="118">
        <f t="shared" si="12"/>
        <v>6.764896708839466</v>
      </c>
      <c r="S18" s="112">
        <f>IF(S14=0,0,S15/S14*100)</f>
        <v>6.63221141039057</v>
      </c>
      <c r="T18" s="112">
        <f>IF(T14=0,0,T15/T14*100)</f>
        <v>6.63221141039057</v>
      </c>
      <c r="U18" s="112">
        <f>IF(U14=0,0,U15/U14*100)</f>
        <v>6.63221141039057</v>
      </c>
      <c r="V18" s="112">
        <f>IF(V14=0,0,V15/V14*100)</f>
        <v>6.63221141039057</v>
      </c>
      <c r="W18" s="119">
        <f>IF(W14=0,0,W15/W14*100)</f>
        <v>6.63221141039057</v>
      </c>
    </row>
    <row r="19" spans="2:23" ht="22.5" customHeight="1">
      <c r="B19" s="8" t="s">
        <v>25</v>
      </c>
      <c r="C19" s="9" t="s">
        <v>26</v>
      </c>
      <c r="D19" s="10" t="s">
        <v>20</v>
      </c>
      <c r="E19" s="103">
        <f aca="true" t="shared" si="20" ref="E19:J19">E20+E21</f>
        <v>12.644</v>
      </c>
      <c r="F19" s="103">
        <f t="shared" si="20"/>
        <v>12.087</v>
      </c>
      <c r="G19" s="103">
        <f t="shared" si="20"/>
        <v>11.997</v>
      </c>
      <c r="H19" s="103">
        <f t="shared" si="20"/>
        <v>10.273</v>
      </c>
      <c r="I19" s="103">
        <f t="shared" si="20"/>
        <v>9.806</v>
      </c>
      <c r="J19" s="103">
        <f t="shared" si="20"/>
        <v>8.4026</v>
      </c>
      <c r="K19" s="103">
        <f t="shared" si="11"/>
        <v>10.868266666666665</v>
      </c>
      <c r="L19" s="103">
        <f aca="true" t="shared" si="21" ref="L19:Q19">L20+L21</f>
        <v>9.162</v>
      </c>
      <c r="M19" s="103">
        <f t="shared" si="21"/>
        <v>9.709000000000001</v>
      </c>
      <c r="N19" s="103">
        <f t="shared" si="21"/>
        <v>10.255963070942663</v>
      </c>
      <c r="O19" s="103">
        <f t="shared" si="21"/>
        <v>10.761963070942663</v>
      </c>
      <c r="P19" s="103">
        <f t="shared" si="21"/>
        <v>12.318</v>
      </c>
      <c r="Q19" s="103">
        <f t="shared" si="21"/>
        <v>12.603000000000002</v>
      </c>
      <c r="R19" s="103">
        <f>(SUM(L19:Q19))/6</f>
        <v>10.801654356980888</v>
      </c>
      <c r="S19" s="103">
        <f t="shared" si="13"/>
        <v>10.834960511823777</v>
      </c>
      <c r="T19" s="104">
        <f>T14-T15</f>
        <v>10.83501095379155</v>
      </c>
      <c r="U19" s="104">
        <f>U14-U15</f>
        <v>10.83501095379155</v>
      </c>
      <c r="V19" s="104">
        <f>V14-V15</f>
        <v>10.83501095379155</v>
      </c>
      <c r="W19" s="105">
        <f>W14-W15</f>
        <v>10.83501095379155</v>
      </c>
    </row>
    <row r="20" spans="2:23" ht="22.5" customHeight="1">
      <c r="B20" s="5" t="s">
        <v>27</v>
      </c>
      <c r="C20" s="2" t="s">
        <v>15</v>
      </c>
      <c r="D20" s="1" t="s">
        <v>20</v>
      </c>
      <c r="E20" s="106">
        <v>0.875</v>
      </c>
      <c r="F20" s="106">
        <v>0.801</v>
      </c>
      <c r="G20" s="106">
        <v>0.76</v>
      </c>
      <c r="H20" s="106">
        <v>0.76</v>
      </c>
      <c r="I20" s="106">
        <v>0.61</v>
      </c>
      <c r="J20" s="106">
        <v>0.521</v>
      </c>
      <c r="K20" s="106">
        <f t="shared" si="11"/>
        <v>0.7211666666666666</v>
      </c>
      <c r="L20" s="106">
        <v>0.55</v>
      </c>
      <c r="M20" s="106">
        <v>0.55</v>
      </c>
      <c r="N20" s="106">
        <f>N11/(6174/12)*1000</f>
        <v>0.6219630709426628</v>
      </c>
      <c r="O20" s="106">
        <f>O11/(6174/12)*1000</f>
        <v>0.6219630709426628</v>
      </c>
      <c r="P20" s="106">
        <v>0.7</v>
      </c>
      <c r="Q20" s="106">
        <v>0.806</v>
      </c>
      <c r="R20" s="106">
        <f t="shared" si="12"/>
        <v>0.6416543569808876</v>
      </c>
      <c r="S20" s="106">
        <f t="shared" si="13"/>
        <v>0.6814105118237771</v>
      </c>
      <c r="T20" s="110">
        <f>S20</f>
        <v>0.6814105118237771</v>
      </c>
      <c r="U20" s="110">
        <f>T20</f>
        <v>0.6814105118237771</v>
      </c>
      <c r="V20" s="110">
        <f>T20</f>
        <v>0.6814105118237771</v>
      </c>
      <c r="W20" s="111">
        <f>U20</f>
        <v>0.6814105118237771</v>
      </c>
    </row>
    <row r="21" spans="2:23" ht="22.5" customHeight="1">
      <c r="B21" s="5" t="s">
        <v>28</v>
      </c>
      <c r="C21" s="2" t="s">
        <v>17</v>
      </c>
      <c r="D21" s="1" t="s">
        <v>20</v>
      </c>
      <c r="E21" s="107">
        <v>11.769</v>
      </c>
      <c r="F21" s="107">
        <v>11.286</v>
      </c>
      <c r="G21" s="107">
        <v>11.237</v>
      </c>
      <c r="H21" s="107">
        <v>9.513</v>
      </c>
      <c r="I21" s="107">
        <v>9.196</v>
      </c>
      <c r="J21" s="107">
        <v>7.8816</v>
      </c>
      <c r="K21" s="115">
        <f t="shared" si="11"/>
        <v>10.1471</v>
      </c>
      <c r="L21" s="106">
        <v>8.612</v>
      </c>
      <c r="M21" s="106">
        <v>9.159</v>
      </c>
      <c r="N21" s="106">
        <v>9.634</v>
      </c>
      <c r="O21" s="106">
        <v>10.14</v>
      </c>
      <c r="P21" s="106">
        <v>11.618</v>
      </c>
      <c r="Q21" s="106">
        <v>11.797</v>
      </c>
      <c r="R21" s="115">
        <f t="shared" si="12"/>
        <v>10.160000000000002</v>
      </c>
      <c r="S21" s="115">
        <f t="shared" si="13"/>
        <v>10.153550000000001</v>
      </c>
      <c r="T21" s="110">
        <f>S21</f>
        <v>10.153550000000001</v>
      </c>
      <c r="U21" s="110">
        <f>T21</f>
        <v>10.153550000000001</v>
      </c>
      <c r="V21" s="110">
        <f>T21</f>
        <v>10.153550000000001</v>
      </c>
      <c r="W21" s="111">
        <f>U21</f>
        <v>10.153550000000001</v>
      </c>
    </row>
    <row r="22" spans="2:23" ht="22.5" customHeight="1">
      <c r="B22" s="8" t="s">
        <v>29</v>
      </c>
      <c r="C22" s="9" t="s">
        <v>30</v>
      </c>
      <c r="D22" s="12" t="s">
        <v>20</v>
      </c>
      <c r="E22" s="104">
        <f>E19</f>
        <v>12.644</v>
      </c>
      <c r="F22" s="104">
        <f aca="true" t="shared" si="22" ref="F22:W22">F19</f>
        <v>12.087</v>
      </c>
      <c r="G22" s="104">
        <f t="shared" si="22"/>
        <v>11.997</v>
      </c>
      <c r="H22" s="104">
        <f t="shared" si="22"/>
        <v>10.273</v>
      </c>
      <c r="I22" s="104">
        <f t="shared" si="22"/>
        <v>9.806</v>
      </c>
      <c r="J22" s="104">
        <f t="shared" si="22"/>
        <v>8.4026</v>
      </c>
      <c r="K22" s="103">
        <f t="shared" si="11"/>
        <v>10.868266666666665</v>
      </c>
      <c r="L22" s="104">
        <f aca="true" t="shared" si="23" ref="L22:Q24">L19</f>
        <v>9.162</v>
      </c>
      <c r="M22" s="104">
        <f t="shared" si="23"/>
        <v>9.709000000000001</v>
      </c>
      <c r="N22" s="104">
        <f t="shared" si="23"/>
        <v>10.255963070942663</v>
      </c>
      <c r="O22" s="104">
        <f t="shared" si="23"/>
        <v>10.761963070942663</v>
      </c>
      <c r="P22" s="104">
        <f t="shared" si="23"/>
        <v>12.318</v>
      </c>
      <c r="Q22" s="104">
        <f t="shared" si="23"/>
        <v>12.603000000000002</v>
      </c>
      <c r="R22" s="103">
        <f t="shared" si="12"/>
        <v>10.801654356980888</v>
      </c>
      <c r="S22" s="104">
        <f t="shared" si="22"/>
        <v>10.834960511823777</v>
      </c>
      <c r="T22" s="104">
        <f t="shared" si="22"/>
        <v>10.83501095379155</v>
      </c>
      <c r="U22" s="104">
        <f t="shared" si="22"/>
        <v>10.83501095379155</v>
      </c>
      <c r="V22" s="104">
        <f t="shared" si="22"/>
        <v>10.83501095379155</v>
      </c>
      <c r="W22" s="104">
        <f t="shared" si="22"/>
        <v>10.83501095379155</v>
      </c>
    </row>
    <row r="23" spans="2:23" ht="22.5" customHeight="1">
      <c r="B23" s="5" t="s">
        <v>31</v>
      </c>
      <c r="C23" s="2" t="s">
        <v>8</v>
      </c>
      <c r="D23" s="3" t="s">
        <v>20</v>
      </c>
      <c r="E23" s="107">
        <f>E20</f>
        <v>0.875</v>
      </c>
      <c r="F23" s="107">
        <f aca="true" t="shared" si="24" ref="F23:W23">F20</f>
        <v>0.801</v>
      </c>
      <c r="G23" s="107">
        <f t="shared" si="24"/>
        <v>0.76</v>
      </c>
      <c r="H23" s="107">
        <f t="shared" si="24"/>
        <v>0.76</v>
      </c>
      <c r="I23" s="107">
        <f t="shared" si="24"/>
        <v>0.61</v>
      </c>
      <c r="J23" s="107">
        <f t="shared" si="24"/>
        <v>0.521</v>
      </c>
      <c r="K23" s="106">
        <f t="shared" si="11"/>
        <v>0.7211666666666666</v>
      </c>
      <c r="L23" s="107">
        <f t="shared" si="23"/>
        <v>0.55</v>
      </c>
      <c r="M23" s="107">
        <f t="shared" si="23"/>
        <v>0.55</v>
      </c>
      <c r="N23" s="107">
        <f t="shared" si="23"/>
        <v>0.6219630709426628</v>
      </c>
      <c r="O23" s="107">
        <f t="shared" si="23"/>
        <v>0.6219630709426628</v>
      </c>
      <c r="P23" s="107">
        <f t="shared" si="23"/>
        <v>0.7</v>
      </c>
      <c r="Q23" s="107">
        <f t="shared" si="23"/>
        <v>0.806</v>
      </c>
      <c r="R23" s="106">
        <f t="shared" si="12"/>
        <v>0.6416543569808876</v>
      </c>
      <c r="S23" s="107">
        <f t="shared" si="24"/>
        <v>0.6814105118237771</v>
      </c>
      <c r="T23" s="107">
        <f t="shared" si="24"/>
        <v>0.6814105118237771</v>
      </c>
      <c r="U23" s="107">
        <f t="shared" si="24"/>
        <v>0.6814105118237771</v>
      </c>
      <c r="V23" s="107">
        <f t="shared" si="24"/>
        <v>0.6814105118237771</v>
      </c>
      <c r="W23" s="107">
        <f t="shared" si="24"/>
        <v>0.6814105118237771</v>
      </c>
    </row>
    <row r="24" spans="2:23" ht="22.5" customHeight="1">
      <c r="B24" s="5" t="s">
        <v>32</v>
      </c>
      <c r="C24" s="2" t="s">
        <v>33</v>
      </c>
      <c r="D24" s="3" t="s">
        <v>20</v>
      </c>
      <c r="E24" s="107">
        <f>E21</f>
        <v>11.769</v>
      </c>
      <c r="F24" s="107">
        <f aca="true" t="shared" si="25" ref="F24:W24">F21</f>
        <v>11.286</v>
      </c>
      <c r="G24" s="107">
        <f t="shared" si="25"/>
        <v>11.237</v>
      </c>
      <c r="H24" s="107">
        <f t="shared" si="25"/>
        <v>9.513</v>
      </c>
      <c r="I24" s="107">
        <f t="shared" si="25"/>
        <v>9.196</v>
      </c>
      <c r="J24" s="107">
        <f t="shared" si="25"/>
        <v>7.8816</v>
      </c>
      <c r="K24" s="106">
        <f t="shared" si="11"/>
        <v>10.1471</v>
      </c>
      <c r="L24" s="107">
        <f t="shared" si="23"/>
        <v>8.612</v>
      </c>
      <c r="M24" s="107">
        <f t="shared" si="23"/>
        <v>9.159</v>
      </c>
      <c r="N24" s="107">
        <f t="shared" si="23"/>
        <v>9.634</v>
      </c>
      <c r="O24" s="107">
        <f t="shared" si="23"/>
        <v>10.14</v>
      </c>
      <c r="P24" s="107">
        <f t="shared" si="23"/>
        <v>11.618</v>
      </c>
      <c r="Q24" s="107">
        <f t="shared" si="23"/>
        <v>11.797</v>
      </c>
      <c r="R24" s="106">
        <f t="shared" si="12"/>
        <v>10.160000000000002</v>
      </c>
      <c r="S24" s="107">
        <f t="shared" si="25"/>
        <v>10.153550000000001</v>
      </c>
      <c r="T24" s="107">
        <f t="shared" si="25"/>
        <v>10.153550000000001</v>
      </c>
      <c r="U24" s="107">
        <f t="shared" si="25"/>
        <v>10.153550000000001</v>
      </c>
      <c r="V24" s="107">
        <f t="shared" si="25"/>
        <v>10.153550000000001</v>
      </c>
      <c r="W24" s="107">
        <f t="shared" si="25"/>
        <v>10.153550000000001</v>
      </c>
    </row>
    <row r="25" spans="2:23" ht="22.5" customHeight="1">
      <c r="B25" s="8" t="s">
        <v>34</v>
      </c>
      <c r="C25" s="9" t="s">
        <v>35</v>
      </c>
      <c r="D25" s="12" t="s">
        <v>36</v>
      </c>
      <c r="E25" s="112">
        <v>26.199999999999996</v>
      </c>
      <c r="F25" s="112">
        <v>26.199999999999996</v>
      </c>
      <c r="G25" s="112">
        <v>26.199999999999996</v>
      </c>
      <c r="H25" s="112">
        <v>26.199999999999996</v>
      </c>
      <c r="I25" s="112">
        <v>26.199999999999996</v>
      </c>
      <c r="J25" s="112">
        <v>26.199999999999996</v>
      </c>
      <c r="K25" s="112">
        <v>26.199999999999996</v>
      </c>
      <c r="L25" s="112">
        <v>26.199999999999996</v>
      </c>
      <c r="M25" s="112">
        <v>26.199999999999996</v>
      </c>
      <c r="N25" s="112">
        <v>26.199999999999996</v>
      </c>
      <c r="O25" s="112">
        <v>26.199999999999996</v>
      </c>
      <c r="P25" s="112">
        <v>26.199999999999996</v>
      </c>
      <c r="Q25" s="112">
        <v>26.199999999999996</v>
      </c>
      <c r="R25" s="112">
        <v>26.199999999999996</v>
      </c>
      <c r="S25" s="112">
        <v>26.199999999999996</v>
      </c>
      <c r="T25" s="112">
        <v>26.199999999999996</v>
      </c>
      <c r="U25" s="112">
        <v>26.199999999999996</v>
      </c>
      <c r="V25" s="112">
        <v>26.199999999999996</v>
      </c>
      <c r="W25" s="112">
        <v>26.199999999999996</v>
      </c>
    </row>
    <row r="26" spans="2:23" ht="22.5" customHeight="1">
      <c r="B26" s="5" t="s">
        <v>37</v>
      </c>
      <c r="C26" s="2" t="s">
        <v>8</v>
      </c>
      <c r="D26" s="3" t="s">
        <v>36</v>
      </c>
      <c r="E26" s="11">
        <v>1.3030000000000002</v>
      </c>
      <c r="F26" s="11">
        <v>1.3030000000000002</v>
      </c>
      <c r="G26" s="11">
        <v>1.3030000000000002</v>
      </c>
      <c r="H26" s="11">
        <v>1.3030000000000002</v>
      </c>
      <c r="I26" s="11">
        <v>1.3030000000000002</v>
      </c>
      <c r="J26" s="11">
        <v>1.3030000000000002</v>
      </c>
      <c r="K26" s="11">
        <v>1.3030000000000002</v>
      </c>
      <c r="L26" s="11">
        <v>1.3030000000000002</v>
      </c>
      <c r="M26" s="11">
        <v>1.3030000000000002</v>
      </c>
      <c r="N26" s="11">
        <v>1.3030000000000002</v>
      </c>
      <c r="O26" s="11">
        <v>1.3030000000000002</v>
      </c>
      <c r="P26" s="11">
        <v>1.3030000000000002</v>
      </c>
      <c r="Q26" s="11">
        <v>1.3030000000000002</v>
      </c>
      <c r="R26" s="11">
        <v>1.3030000000000002</v>
      </c>
      <c r="S26" s="11">
        <v>1.3030000000000002</v>
      </c>
      <c r="T26" s="11">
        <v>1.3030000000000002</v>
      </c>
      <c r="U26" s="11">
        <v>1.3030000000000002</v>
      </c>
      <c r="V26" s="11">
        <v>1.3030000000000002</v>
      </c>
      <c r="W26" s="11">
        <v>1.3030000000000002</v>
      </c>
    </row>
    <row r="27" spans="2:23" ht="22.5" customHeight="1" thickBot="1">
      <c r="B27" s="13" t="s">
        <v>38</v>
      </c>
      <c r="C27" s="14" t="s">
        <v>33</v>
      </c>
      <c r="D27" s="15" t="s">
        <v>36</v>
      </c>
      <c r="E27" s="16">
        <v>24.896999999999995</v>
      </c>
      <c r="F27" s="16">
        <v>24.896999999999995</v>
      </c>
      <c r="G27" s="16">
        <v>24.896999999999995</v>
      </c>
      <c r="H27" s="16">
        <v>24.896999999999995</v>
      </c>
      <c r="I27" s="16">
        <v>24.896999999999995</v>
      </c>
      <c r="J27" s="16">
        <v>24.896999999999995</v>
      </c>
      <c r="K27" s="16">
        <v>24.896999999999995</v>
      </c>
      <c r="L27" s="16">
        <v>24.896999999999995</v>
      </c>
      <c r="M27" s="16">
        <v>24.896999999999995</v>
      </c>
      <c r="N27" s="16">
        <v>24.896999999999995</v>
      </c>
      <c r="O27" s="16">
        <v>24.896999999999995</v>
      </c>
      <c r="P27" s="16">
        <v>24.896999999999995</v>
      </c>
      <c r="Q27" s="16">
        <v>24.896999999999995</v>
      </c>
      <c r="R27" s="16">
        <v>24.896999999999995</v>
      </c>
      <c r="S27" s="16">
        <v>24.896999999999995</v>
      </c>
      <c r="T27" s="16">
        <v>24.896999999999995</v>
      </c>
      <c r="U27" s="16">
        <v>24.896999999999995</v>
      </c>
      <c r="V27" s="16">
        <v>24.896999999999995</v>
      </c>
      <c r="W27" s="16">
        <v>24.896999999999995</v>
      </c>
    </row>
    <row r="28" spans="2:23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2:16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2" spans="5:18" ht="22.5" customHeight="1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22.5" customHeight="1"/>
  </sheetData>
  <sheetProtection/>
  <mergeCells count="9">
    <mergeCell ref="W2:W3"/>
    <mergeCell ref="S2:S3"/>
    <mergeCell ref="T2:T3"/>
    <mergeCell ref="U2:U3"/>
    <mergeCell ref="B2:B3"/>
    <mergeCell ref="C2:C3"/>
    <mergeCell ref="D2:D3"/>
    <mergeCell ref="E2:Q2"/>
    <mergeCell ref="V2:V3"/>
  </mergeCells>
  <dataValidations count="2">
    <dataValidation type="decimal" allowBlank="1" showInputMessage="1" showErrorMessage="1" errorTitle="Внимание" error="Допускается ввод только действительных чисел!" sqref="R10:R12 R6:R8 E11:J12 E15:J17 E5:R5 K6:K8 E7:J8 L7:Q8 L11:Q12 K10:K12 S15:S17 K15:K24 L15:Q17 E14:S14 E23:J24 S23:W24 S19:S21 R15:R24 E26:W27 E19:J20 L23:Q24 L19:Q21">
      <formula1>-999999999999999000000000</formula1>
      <formula2>9.99999999999999E+23</formula2>
    </dataValidation>
    <dataValidation type="decimal" allowBlank="1" showInputMessage="1" showErrorMessage="1" sqref="E9:R9 E22:J22 T14:W18 S5:S12 T11:W12 E6:J6 L6:Q6 T5:W9 L18:Q18 E18:J18 S22:W22 E25:W25 L22:Q22 S18 T20:W21">
      <formula1>-1000000000000000</formula1>
      <formula2>1000000000000000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40"/>
  <sheetViews>
    <sheetView zoomScale="82" zoomScaleNormal="82" zoomScalePageLayoutView="0" workbookViewId="0" topLeftCell="A16">
      <selection activeCell="B38" sqref="B38"/>
    </sheetView>
  </sheetViews>
  <sheetFormatPr defaultColWidth="9.140625" defaultRowHeight="18.75" customHeight="1"/>
  <cols>
    <col min="1" max="1" width="9.140625" style="32" customWidth="1"/>
    <col min="2" max="2" width="53.8515625" style="32" customWidth="1"/>
    <col min="3" max="3" width="20.7109375" style="32" customWidth="1"/>
    <col min="4" max="7" width="17.57421875" style="32" customWidth="1"/>
    <col min="8" max="16384" width="9.140625" style="32" customWidth="1"/>
  </cols>
  <sheetData>
    <row r="1" spans="1:209" ht="18.75" customHeight="1" thickBot="1">
      <c r="A1" s="132" t="s">
        <v>58</v>
      </c>
      <c r="B1" s="132"/>
      <c r="C1" s="132"/>
      <c r="D1" s="132"/>
      <c r="E1" s="132"/>
      <c r="F1" s="132"/>
      <c r="G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</row>
    <row r="2" spans="1:7" ht="18.75" customHeight="1">
      <c r="A2" s="134" t="s">
        <v>0</v>
      </c>
      <c r="B2" s="136" t="s">
        <v>74</v>
      </c>
      <c r="C2" s="136" t="s">
        <v>72</v>
      </c>
      <c r="D2" s="136" t="s">
        <v>75</v>
      </c>
      <c r="E2" s="136"/>
      <c r="F2" s="136"/>
      <c r="G2" s="138"/>
    </row>
    <row r="3" spans="1:7" ht="18.75" customHeight="1">
      <c r="A3" s="135"/>
      <c r="B3" s="137"/>
      <c r="C3" s="137"/>
      <c r="D3" s="33" t="s">
        <v>61</v>
      </c>
      <c r="E3" s="33" t="s">
        <v>62</v>
      </c>
      <c r="F3" s="33" t="s">
        <v>63</v>
      </c>
      <c r="G3" s="34" t="s">
        <v>73</v>
      </c>
    </row>
    <row r="4" spans="1:7" ht="18.75" customHeight="1">
      <c r="A4" s="35">
        <v>0</v>
      </c>
      <c r="B4" s="36">
        <v>1</v>
      </c>
      <c r="C4" s="36">
        <v>3</v>
      </c>
      <c r="D4" s="36">
        <v>4</v>
      </c>
      <c r="E4" s="36">
        <v>5</v>
      </c>
      <c r="F4" s="36">
        <v>6</v>
      </c>
      <c r="G4" s="37">
        <v>7</v>
      </c>
    </row>
    <row r="5" spans="1:7" ht="18.75" customHeight="1">
      <c r="A5" s="129" t="s">
        <v>111</v>
      </c>
      <c r="B5" s="130"/>
      <c r="C5" s="130"/>
      <c r="D5" s="130"/>
      <c r="E5" s="130"/>
      <c r="F5" s="130"/>
      <c r="G5" s="131"/>
    </row>
    <row r="6" spans="1:7" ht="18.75" customHeight="1">
      <c r="A6" s="38" t="s">
        <v>59</v>
      </c>
      <c r="B6" s="39" t="s">
        <v>76</v>
      </c>
      <c r="C6" s="40">
        <f>SUM(D6:G6)</f>
        <v>73.17500000000001</v>
      </c>
      <c r="D6" s="40">
        <f>D7+D8+D11+D14</f>
        <v>71.775</v>
      </c>
      <c r="E6" s="40">
        <f>E7+E8+E11+E14</f>
        <v>0</v>
      </c>
      <c r="F6" s="40">
        <f>F7+F8+F11+F14</f>
        <v>1.4</v>
      </c>
      <c r="G6" s="41">
        <f>G7+G8+G11+G14</f>
        <v>0</v>
      </c>
    </row>
    <row r="7" spans="1:7" ht="19.5" customHeight="1">
      <c r="A7" s="38" t="s">
        <v>60</v>
      </c>
      <c r="B7" s="42" t="s">
        <v>77</v>
      </c>
      <c r="C7" s="40">
        <f aca="true" t="shared" si="0" ref="C7:C40">SUM(D7:G7)</f>
        <v>0</v>
      </c>
      <c r="D7" s="43"/>
      <c r="E7" s="43"/>
      <c r="F7" s="43"/>
      <c r="G7" s="44"/>
    </row>
    <row r="8" spans="1:7" ht="18.75" customHeight="1">
      <c r="A8" s="38" t="s">
        <v>64</v>
      </c>
      <c r="B8" s="42" t="s">
        <v>78</v>
      </c>
      <c r="C8" s="40">
        <f t="shared" si="0"/>
        <v>0</v>
      </c>
      <c r="D8" s="40">
        <f>SUM(D9:D10)</f>
        <v>0</v>
      </c>
      <c r="E8" s="40">
        <f>SUM(E9:E10)</f>
        <v>0</v>
      </c>
      <c r="F8" s="40">
        <f>SUM(F9:F10)</f>
        <v>0</v>
      </c>
      <c r="G8" s="41">
        <f>SUM(G9:G10)</f>
        <v>0</v>
      </c>
    </row>
    <row r="9" spans="1:7" ht="18.75" customHeight="1" hidden="1">
      <c r="A9" s="45" t="s">
        <v>79</v>
      </c>
      <c r="B9" s="46"/>
      <c r="C9" s="47"/>
      <c r="D9" s="47"/>
      <c r="E9" s="47"/>
      <c r="F9" s="47"/>
      <c r="G9" s="48"/>
    </row>
    <row r="10" spans="1:7" ht="18.75" customHeight="1">
      <c r="A10" s="49"/>
      <c r="B10" s="50" t="s">
        <v>80</v>
      </c>
      <c r="C10" s="51"/>
      <c r="D10" s="51"/>
      <c r="E10" s="51"/>
      <c r="F10" s="51"/>
      <c r="G10" s="52"/>
    </row>
    <row r="11" spans="1:7" ht="18.75" customHeight="1">
      <c r="A11" s="38" t="s">
        <v>65</v>
      </c>
      <c r="B11" s="42" t="s">
        <v>81</v>
      </c>
      <c r="C11" s="40">
        <f t="shared" si="0"/>
        <v>0</v>
      </c>
      <c r="D11" s="40">
        <f>SUM(D12:D13)</f>
        <v>0</v>
      </c>
      <c r="E11" s="40">
        <f>SUM(E12:E13)</f>
        <v>0</v>
      </c>
      <c r="F11" s="40">
        <f>SUM(F12:F13)</f>
        <v>0</v>
      </c>
      <c r="G11" s="41">
        <f>SUM(G12:G13)</f>
        <v>0</v>
      </c>
    </row>
    <row r="12" spans="1:7" ht="18.75" customHeight="1">
      <c r="A12" s="45" t="s">
        <v>82</v>
      </c>
      <c r="B12" s="46"/>
      <c r="C12" s="47"/>
      <c r="D12" s="47"/>
      <c r="E12" s="47"/>
      <c r="F12" s="47"/>
      <c r="G12" s="48"/>
    </row>
    <row r="13" spans="1:7" ht="18.75" customHeight="1">
      <c r="A13" s="49"/>
      <c r="B13" s="50" t="s">
        <v>80</v>
      </c>
      <c r="C13" s="51"/>
      <c r="D13" s="51"/>
      <c r="E13" s="51"/>
      <c r="F13" s="51"/>
      <c r="G13" s="52"/>
    </row>
    <row r="14" spans="1:7" ht="18.75" customHeight="1">
      <c r="A14" s="38" t="s">
        <v>66</v>
      </c>
      <c r="B14" s="42" t="s">
        <v>83</v>
      </c>
      <c r="C14" s="40">
        <f t="shared" si="0"/>
        <v>73.17500000000001</v>
      </c>
      <c r="D14" s="40">
        <f>SUM(D15:D18)</f>
        <v>71.775</v>
      </c>
      <c r="E14" s="40">
        <f>SUM(E15:E18)</f>
        <v>0</v>
      </c>
      <c r="F14" s="40">
        <f>SUM(F15:F18)</f>
        <v>1.4</v>
      </c>
      <c r="G14" s="41">
        <f>SUM(G15:G18)</f>
        <v>0</v>
      </c>
    </row>
    <row r="15" spans="1:7" ht="18.75" customHeight="1">
      <c r="A15" s="45" t="s">
        <v>84</v>
      </c>
      <c r="B15" s="46"/>
      <c r="C15" s="47"/>
      <c r="D15" s="47"/>
      <c r="E15" s="47"/>
      <c r="F15" s="47"/>
      <c r="G15" s="48"/>
    </row>
    <row r="16" spans="1:7" ht="47.25" customHeight="1">
      <c r="A16" s="53" t="s">
        <v>85</v>
      </c>
      <c r="B16" s="54" t="s">
        <v>86</v>
      </c>
      <c r="C16" s="55">
        <f>SUM(D16:G16)</f>
        <v>18</v>
      </c>
      <c r="D16" s="56">
        <v>18</v>
      </c>
      <c r="E16" s="56"/>
      <c r="F16" s="56"/>
      <c r="G16" s="57"/>
    </row>
    <row r="17" spans="1:7" ht="18.75" customHeight="1">
      <c r="A17" s="53" t="s">
        <v>87</v>
      </c>
      <c r="B17" s="54" t="s">
        <v>88</v>
      </c>
      <c r="C17" s="55">
        <f>SUM(D17:G17)</f>
        <v>55.175</v>
      </c>
      <c r="D17" s="56">
        <v>53.775</v>
      </c>
      <c r="E17" s="56"/>
      <c r="F17" s="56">
        <v>1.4</v>
      </c>
      <c r="G17" s="57"/>
    </row>
    <row r="18" spans="1:7" ht="18.75" customHeight="1">
      <c r="A18" s="49"/>
      <c r="B18" s="50" t="s">
        <v>80</v>
      </c>
      <c r="C18" s="51"/>
      <c r="D18" s="51"/>
      <c r="E18" s="51"/>
      <c r="F18" s="51"/>
      <c r="G18" s="52"/>
    </row>
    <row r="19" spans="1:7" ht="39.75" customHeight="1">
      <c r="A19" s="38" t="s">
        <v>67</v>
      </c>
      <c r="B19" s="39" t="s">
        <v>89</v>
      </c>
      <c r="C19" s="40">
        <f t="shared" si="0"/>
        <v>113.01000000000002</v>
      </c>
      <c r="D19" s="40">
        <f>D21+D22+D23</f>
        <v>0</v>
      </c>
      <c r="E19" s="40">
        <f>E20+E22+E23</f>
        <v>0</v>
      </c>
      <c r="F19" s="40">
        <f>F20+F21+F23</f>
        <v>71.11500000000001</v>
      </c>
      <c r="G19" s="41">
        <f>G20+G21+G22</f>
        <v>41.89500000000002</v>
      </c>
    </row>
    <row r="20" spans="1:7" ht="18.75" customHeight="1">
      <c r="A20" s="38" t="s">
        <v>7</v>
      </c>
      <c r="B20" s="42" t="s">
        <v>61</v>
      </c>
      <c r="C20" s="40">
        <f t="shared" si="0"/>
        <v>71.11500000000001</v>
      </c>
      <c r="D20" s="58"/>
      <c r="E20" s="43"/>
      <c r="F20" s="43">
        <f>D36</f>
        <v>71.11500000000001</v>
      </c>
      <c r="G20" s="44"/>
    </row>
    <row r="21" spans="1:7" ht="18.75" customHeight="1">
      <c r="A21" s="38" t="s">
        <v>9</v>
      </c>
      <c r="B21" s="42" t="s">
        <v>62</v>
      </c>
      <c r="C21" s="40">
        <f t="shared" si="0"/>
        <v>0</v>
      </c>
      <c r="D21" s="43"/>
      <c r="E21" s="58"/>
      <c r="F21" s="43"/>
      <c r="G21" s="44"/>
    </row>
    <row r="22" spans="1:7" ht="18.75" customHeight="1">
      <c r="A22" s="38" t="s">
        <v>90</v>
      </c>
      <c r="B22" s="42" t="s">
        <v>63</v>
      </c>
      <c r="C22" s="40">
        <f t="shared" si="0"/>
        <v>41.89500000000002</v>
      </c>
      <c r="D22" s="43"/>
      <c r="E22" s="43"/>
      <c r="F22" s="58"/>
      <c r="G22" s="44">
        <f>F36</f>
        <v>41.89500000000002</v>
      </c>
    </row>
    <row r="23" spans="1:7" ht="18.75" customHeight="1">
      <c r="A23" s="38" t="s">
        <v>91</v>
      </c>
      <c r="B23" s="42" t="s">
        <v>92</v>
      </c>
      <c r="C23" s="40">
        <f t="shared" si="0"/>
        <v>0</v>
      </c>
      <c r="D23" s="43"/>
      <c r="E23" s="43"/>
      <c r="F23" s="43"/>
      <c r="G23" s="59"/>
    </row>
    <row r="24" spans="1:7" ht="18.75" customHeight="1">
      <c r="A24" s="38" t="s">
        <v>68</v>
      </c>
      <c r="B24" s="60" t="s">
        <v>93</v>
      </c>
      <c r="C24" s="40">
        <f t="shared" si="0"/>
        <v>0</v>
      </c>
      <c r="D24" s="43"/>
      <c r="E24" s="43"/>
      <c r="F24" s="43"/>
      <c r="G24" s="44"/>
    </row>
    <row r="25" spans="1:7" ht="18.75" customHeight="1">
      <c r="A25" s="38" t="s">
        <v>69</v>
      </c>
      <c r="B25" s="39" t="s">
        <v>94</v>
      </c>
      <c r="C25" s="40">
        <f t="shared" si="0"/>
        <v>64.025</v>
      </c>
      <c r="D25" s="40">
        <f>D26+D28+D31+D35</f>
        <v>0</v>
      </c>
      <c r="E25" s="40">
        <f>E26+E28+E31+E35</f>
        <v>0</v>
      </c>
      <c r="F25" s="40">
        <f>F26+F28+F31+F35</f>
        <v>24.4</v>
      </c>
      <c r="G25" s="41">
        <f>G26+G28+G31+G35</f>
        <v>39.625</v>
      </c>
    </row>
    <row r="26" spans="1:7" ht="18.75" customHeight="1">
      <c r="A26" s="38" t="s">
        <v>14</v>
      </c>
      <c r="B26" s="42" t="s">
        <v>95</v>
      </c>
      <c r="C26" s="40">
        <f t="shared" si="0"/>
        <v>0</v>
      </c>
      <c r="D26" s="43"/>
      <c r="E26" s="43"/>
      <c r="F26" s="43"/>
      <c r="G26" s="44"/>
    </row>
    <row r="27" spans="1:7" ht="18.75" customHeight="1">
      <c r="A27" s="38" t="s">
        <v>70</v>
      </c>
      <c r="B27" s="61" t="s">
        <v>96</v>
      </c>
      <c r="C27" s="40">
        <f t="shared" si="0"/>
        <v>0</v>
      </c>
      <c r="D27" s="43"/>
      <c r="E27" s="43"/>
      <c r="F27" s="43"/>
      <c r="G27" s="44"/>
    </row>
    <row r="28" spans="1:7" ht="18.75" customHeight="1">
      <c r="A28" s="38" t="s">
        <v>16</v>
      </c>
      <c r="B28" s="42" t="s">
        <v>97</v>
      </c>
      <c r="C28" s="40">
        <f t="shared" si="0"/>
        <v>37.975</v>
      </c>
      <c r="D28" s="43"/>
      <c r="E28" s="43"/>
      <c r="F28" s="43">
        <v>23.7</v>
      </c>
      <c r="G28" s="44">
        <v>14.275</v>
      </c>
    </row>
    <row r="29" spans="1:7" ht="18.75" customHeight="1">
      <c r="A29" s="38" t="s">
        <v>98</v>
      </c>
      <c r="B29" s="61" t="s">
        <v>99</v>
      </c>
      <c r="C29" s="40">
        <f t="shared" si="0"/>
        <v>37.975</v>
      </c>
      <c r="D29" s="43"/>
      <c r="E29" s="43"/>
      <c r="F29" s="43">
        <v>23.7</v>
      </c>
      <c r="G29" s="44">
        <f>G28</f>
        <v>14.275</v>
      </c>
    </row>
    <row r="30" spans="1:7" ht="18.75" customHeight="1">
      <c r="A30" s="38" t="s">
        <v>100</v>
      </c>
      <c r="B30" s="62" t="s">
        <v>96</v>
      </c>
      <c r="C30" s="40">
        <f t="shared" si="0"/>
        <v>0</v>
      </c>
      <c r="D30" s="43"/>
      <c r="E30" s="43"/>
      <c r="F30" s="43"/>
      <c r="G30" s="44"/>
    </row>
    <row r="31" spans="1:7" ht="18.75" customHeight="1">
      <c r="A31" s="38" t="s">
        <v>71</v>
      </c>
      <c r="B31" s="42" t="s">
        <v>101</v>
      </c>
      <c r="C31" s="40">
        <f t="shared" si="0"/>
        <v>0.7</v>
      </c>
      <c r="D31" s="40">
        <f>SUM(D32:D34)</f>
        <v>0</v>
      </c>
      <c r="E31" s="40">
        <f>SUM(E32:E34)</f>
        <v>0</v>
      </c>
      <c r="F31" s="40">
        <f>SUM(F32:F34)</f>
        <v>0.7</v>
      </c>
      <c r="G31" s="41">
        <f>SUM(G32:G34)</f>
        <v>0</v>
      </c>
    </row>
    <row r="32" spans="1:7" ht="18.75" customHeight="1">
      <c r="A32" s="45" t="s">
        <v>102</v>
      </c>
      <c r="B32" s="46"/>
      <c r="C32" s="47"/>
      <c r="D32" s="47"/>
      <c r="E32" s="47"/>
      <c r="F32" s="47"/>
      <c r="G32" s="48"/>
    </row>
    <row r="33" spans="1:7" ht="38.25" customHeight="1">
      <c r="A33" s="53" t="s">
        <v>103</v>
      </c>
      <c r="B33" s="54" t="s">
        <v>86</v>
      </c>
      <c r="C33" s="55">
        <f>SUM(D33:G33)</f>
        <v>0.7</v>
      </c>
      <c r="D33" s="56"/>
      <c r="E33" s="56"/>
      <c r="F33" s="56">
        <v>0.7</v>
      </c>
      <c r="G33" s="57"/>
    </row>
    <row r="34" spans="1:7" ht="18.75" customHeight="1" hidden="1">
      <c r="A34" s="63"/>
      <c r="B34" s="50" t="s">
        <v>80</v>
      </c>
      <c r="C34" s="51"/>
      <c r="D34" s="51"/>
      <c r="E34" s="51"/>
      <c r="F34" s="51"/>
      <c r="G34" s="52"/>
    </row>
    <row r="35" spans="1:7" ht="18.75" customHeight="1">
      <c r="A35" s="38" t="s">
        <v>104</v>
      </c>
      <c r="B35" s="64" t="s">
        <v>105</v>
      </c>
      <c r="C35" s="40">
        <f t="shared" si="0"/>
        <v>25.35</v>
      </c>
      <c r="D35" s="43"/>
      <c r="E35" s="43"/>
      <c r="F35" s="43"/>
      <c r="G35" s="44">
        <v>25.35</v>
      </c>
    </row>
    <row r="36" spans="1:7" ht="18.75" customHeight="1">
      <c r="A36" s="38" t="s">
        <v>19</v>
      </c>
      <c r="B36" s="39" t="s">
        <v>106</v>
      </c>
      <c r="C36" s="40">
        <f t="shared" si="0"/>
        <v>113.01000000000002</v>
      </c>
      <c r="D36" s="43">
        <f>D6-D39</f>
        <v>71.11500000000001</v>
      </c>
      <c r="E36" s="43"/>
      <c r="F36" s="43">
        <f>D36+F17-F25-F38-F39</f>
        <v>41.89500000000002</v>
      </c>
      <c r="G36" s="44"/>
    </row>
    <row r="37" spans="1:7" ht="33.75" customHeight="1">
      <c r="A37" s="38" t="s">
        <v>21</v>
      </c>
      <c r="B37" s="39" t="s">
        <v>107</v>
      </c>
      <c r="C37" s="40">
        <f t="shared" si="0"/>
        <v>0</v>
      </c>
      <c r="D37" s="43"/>
      <c r="E37" s="43"/>
      <c r="F37" s="43"/>
      <c r="G37" s="44"/>
    </row>
    <row r="38" spans="1:7" ht="33.75" customHeight="1">
      <c r="A38" s="38" t="s">
        <v>24</v>
      </c>
      <c r="B38" s="39" t="s">
        <v>108</v>
      </c>
      <c r="C38" s="40">
        <f t="shared" si="0"/>
        <v>4.3</v>
      </c>
      <c r="D38" s="43"/>
      <c r="E38" s="43"/>
      <c r="F38" s="43">
        <v>4.3</v>
      </c>
      <c r="G38" s="44"/>
    </row>
    <row r="39" spans="1:7" ht="33.75" customHeight="1">
      <c r="A39" s="38" t="s">
        <v>25</v>
      </c>
      <c r="B39" s="39" t="s">
        <v>110</v>
      </c>
      <c r="C39" s="40">
        <f t="shared" si="0"/>
        <v>4.85</v>
      </c>
      <c r="D39" s="43">
        <v>0.66</v>
      </c>
      <c r="E39" s="43"/>
      <c r="F39" s="43">
        <v>1.92</v>
      </c>
      <c r="G39" s="44">
        <v>2.27</v>
      </c>
    </row>
    <row r="40" spans="1:7" ht="57" customHeight="1" thickBot="1">
      <c r="A40" s="65" t="s">
        <v>27</v>
      </c>
      <c r="B40" s="66" t="s">
        <v>109</v>
      </c>
      <c r="C40" s="67">
        <f t="shared" si="0"/>
        <v>0.22</v>
      </c>
      <c r="D40" s="68">
        <v>0.06</v>
      </c>
      <c r="E40" s="68"/>
      <c r="F40" s="68">
        <v>0.16</v>
      </c>
      <c r="G40" s="69"/>
    </row>
  </sheetData>
  <sheetProtection/>
  <mergeCells count="6">
    <mergeCell ref="A5:G5"/>
    <mergeCell ref="A1:HA1"/>
    <mergeCell ref="A2:A3"/>
    <mergeCell ref="B2:B3"/>
    <mergeCell ref="C2:C3"/>
    <mergeCell ref="D2:G2"/>
  </mergeCells>
  <dataValidations count="2">
    <dataValidation allowBlank="1" showInputMessage="1" promptTitle="Ввод" prompt="Для выбора организации необходимо два раза нажать левую клавишу мыши!" sqref="B16:B17 B33"/>
    <dataValidation type="decimal" allowBlank="1" showErrorMessage="1" errorTitle="Ошибка" error="Допускается ввод только действительных чисел!" sqref="C14:G17 C6:G9 C19:G33 C11:G12 C35:G40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37"/>
  <sheetViews>
    <sheetView zoomScale="82" zoomScaleNormal="82" zoomScalePageLayoutView="0" workbookViewId="0" topLeftCell="A18">
      <selection activeCell="C36" sqref="C36"/>
    </sheetView>
  </sheetViews>
  <sheetFormatPr defaultColWidth="9.140625" defaultRowHeight="18.75" customHeight="1"/>
  <cols>
    <col min="1" max="1" width="9.140625" style="99" customWidth="1"/>
    <col min="2" max="2" width="46.421875" style="99" customWidth="1"/>
    <col min="3" max="7" width="15.7109375" style="99" customWidth="1"/>
    <col min="8" max="16384" width="9.140625" style="99" customWidth="1"/>
  </cols>
  <sheetData>
    <row r="1" spans="1:209" ht="18.75" customHeight="1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</row>
    <row r="2" spans="1:7" ht="18.75" customHeight="1" thickBot="1">
      <c r="A2" s="139" t="s">
        <v>112</v>
      </c>
      <c r="B2" s="140"/>
      <c r="C2" s="140"/>
      <c r="D2" s="140"/>
      <c r="E2" s="140"/>
      <c r="F2" s="140"/>
      <c r="G2" s="141"/>
    </row>
    <row r="3" spans="1:7" ht="18.75" customHeight="1">
      <c r="A3" s="82" t="s">
        <v>113</v>
      </c>
      <c r="B3" s="83" t="s">
        <v>76</v>
      </c>
      <c r="C3" s="84">
        <v>11.604027909927053</v>
      </c>
      <c r="D3" s="84">
        <v>11.382017126546145</v>
      </c>
      <c r="E3" s="84">
        <v>0</v>
      </c>
      <c r="F3" s="84">
        <v>0.22201078338090707</v>
      </c>
      <c r="G3" s="85">
        <v>0</v>
      </c>
    </row>
    <row r="4" spans="1:7" ht="18.75" customHeight="1">
      <c r="A4" s="86" t="s">
        <v>114</v>
      </c>
      <c r="B4" s="72" t="s">
        <v>77</v>
      </c>
      <c r="C4" s="71">
        <v>0</v>
      </c>
      <c r="D4" s="73"/>
      <c r="E4" s="73"/>
      <c r="F4" s="73"/>
      <c r="G4" s="87"/>
    </row>
    <row r="5" spans="1:7" ht="18.75" customHeight="1">
      <c r="A5" s="86" t="s">
        <v>115</v>
      </c>
      <c r="B5" s="72" t="s">
        <v>78</v>
      </c>
      <c r="C5" s="71">
        <v>0</v>
      </c>
      <c r="D5" s="71">
        <v>0</v>
      </c>
      <c r="E5" s="71">
        <v>0</v>
      </c>
      <c r="F5" s="71">
        <v>0</v>
      </c>
      <c r="G5" s="88">
        <v>0</v>
      </c>
    </row>
    <row r="6" spans="1:7" ht="18.75" customHeight="1" hidden="1">
      <c r="A6" s="89" t="s">
        <v>116</v>
      </c>
      <c r="B6" s="74"/>
      <c r="C6" s="75"/>
      <c r="D6" s="75"/>
      <c r="E6" s="75"/>
      <c r="F6" s="75"/>
      <c r="G6" s="90"/>
    </row>
    <row r="7" spans="1:7" ht="18.75" customHeight="1" hidden="1" thickBot="1">
      <c r="A7" s="91"/>
      <c r="B7" s="76" t="s">
        <v>80</v>
      </c>
      <c r="C7" s="77"/>
      <c r="D7" s="77"/>
      <c r="E7" s="77"/>
      <c r="F7" s="77"/>
      <c r="G7" s="92"/>
    </row>
    <row r="8" spans="1:7" ht="18.75" customHeight="1">
      <c r="A8" s="86" t="s">
        <v>117</v>
      </c>
      <c r="B8" s="72" t="s">
        <v>81</v>
      </c>
      <c r="C8" s="71">
        <v>0</v>
      </c>
      <c r="D8" s="71">
        <v>0</v>
      </c>
      <c r="E8" s="71">
        <v>0</v>
      </c>
      <c r="F8" s="71">
        <v>0</v>
      </c>
      <c r="G8" s="88">
        <v>0</v>
      </c>
    </row>
    <row r="9" spans="1:7" ht="18.75" customHeight="1">
      <c r="A9" s="89" t="s">
        <v>118</v>
      </c>
      <c r="B9" s="74"/>
      <c r="C9" s="75"/>
      <c r="D9" s="75"/>
      <c r="E9" s="75"/>
      <c r="F9" s="75"/>
      <c r="G9" s="90"/>
    </row>
    <row r="10" spans="1:7" ht="18.75" customHeight="1">
      <c r="A10" s="91"/>
      <c r="B10" s="76" t="s">
        <v>80</v>
      </c>
      <c r="C10" s="77"/>
      <c r="D10" s="77"/>
      <c r="E10" s="77"/>
      <c r="F10" s="77"/>
      <c r="G10" s="92"/>
    </row>
    <row r="11" spans="1:7" ht="18.75" customHeight="1">
      <c r="A11" s="86" t="s">
        <v>119</v>
      </c>
      <c r="B11" s="72" t="s">
        <v>83</v>
      </c>
      <c r="C11" s="71">
        <v>11.605</v>
      </c>
      <c r="D11" s="71">
        <v>11.382017126546145</v>
      </c>
      <c r="E11" s="71">
        <v>0</v>
      </c>
      <c r="F11" s="71">
        <v>0.223</v>
      </c>
      <c r="G11" s="88">
        <v>0</v>
      </c>
    </row>
    <row r="12" spans="1:7" ht="18.75" customHeight="1">
      <c r="A12" s="89" t="s">
        <v>120</v>
      </c>
      <c r="B12" s="74"/>
      <c r="C12" s="75"/>
      <c r="D12" s="75"/>
      <c r="E12" s="75"/>
      <c r="F12" s="75"/>
      <c r="G12" s="90"/>
    </row>
    <row r="13" spans="1:7" ht="49.5" customHeight="1">
      <c r="A13" s="93" t="s">
        <v>121</v>
      </c>
      <c r="B13" s="100" t="s">
        <v>86</v>
      </c>
      <c r="C13" s="71">
        <v>2.854</v>
      </c>
      <c r="D13" s="73">
        <v>2.8544243577545196</v>
      </c>
      <c r="E13" s="73"/>
      <c r="F13" s="73"/>
      <c r="G13" s="87"/>
    </row>
    <row r="14" spans="1:7" ht="40.5" customHeight="1">
      <c r="A14" s="93" t="s">
        <v>122</v>
      </c>
      <c r="B14" s="100" t="s">
        <v>88</v>
      </c>
      <c r="C14" s="71">
        <v>8.871</v>
      </c>
      <c r="D14" s="73">
        <v>8.528</v>
      </c>
      <c r="E14" s="73"/>
      <c r="F14" s="73">
        <v>0.223</v>
      </c>
      <c r="G14" s="87"/>
    </row>
    <row r="15" spans="1:7" ht="18.75" customHeight="1">
      <c r="A15" s="91"/>
      <c r="B15" s="76" t="s">
        <v>80</v>
      </c>
      <c r="C15" s="77"/>
      <c r="D15" s="77"/>
      <c r="E15" s="77"/>
      <c r="F15" s="77"/>
      <c r="G15" s="92"/>
    </row>
    <row r="16" spans="1:7" ht="18.75" customHeight="1">
      <c r="A16" s="86" t="s">
        <v>123</v>
      </c>
      <c r="B16" s="70" t="s">
        <v>89</v>
      </c>
      <c r="C16" s="71">
        <v>17.921027592768795</v>
      </c>
      <c r="D16" s="71">
        <v>0</v>
      </c>
      <c r="E16" s="71">
        <v>0</v>
      </c>
      <c r="F16" s="71">
        <v>11.27735490009515</v>
      </c>
      <c r="G16" s="88">
        <v>6.643672692673647</v>
      </c>
    </row>
    <row r="17" spans="1:7" ht="18.75" customHeight="1">
      <c r="A17" s="86" t="s">
        <v>124</v>
      </c>
      <c r="B17" s="72" t="s">
        <v>61</v>
      </c>
      <c r="C17" s="71">
        <v>11.27735490009515</v>
      </c>
      <c r="D17" s="75"/>
      <c r="E17" s="73"/>
      <c r="F17" s="73">
        <v>11.277</v>
      </c>
      <c r="G17" s="87"/>
    </row>
    <row r="18" spans="1:7" ht="18.75" customHeight="1">
      <c r="A18" s="86" t="s">
        <v>125</v>
      </c>
      <c r="B18" s="72" t="s">
        <v>62</v>
      </c>
      <c r="C18" s="71">
        <v>0</v>
      </c>
      <c r="D18" s="73"/>
      <c r="E18" s="78"/>
      <c r="F18" s="73"/>
      <c r="G18" s="87"/>
    </row>
    <row r="19" spans="1:7" ht="18.75" customHeight="1">
      <c r="A19" s="86" t="s">
        <v>126</v>
      </c>
      <c r="B19" s="72" t="s">
        <v>63</v>
      </c>
      <c r="C19" s="71">
        <v>6.643672692673647</v>
      </c>
      <c r="D19" s="73"/>
      <c r="E19" s="73"/>
      <c r="F19" s="75"/>
      <c r="G19" s="87">
        <v>6.644</v>
      </c>
    </row>
    <row r="20" spans="1:7" ht="18.75" customHeight="1">
      <c r="A20" s="86" t="s">
        <v>127</v>
      </c>
      <c r="B20" s="72" t="s">
        <v>92</v>
      </c>
      <c r="C20" s="71">
        <v>0</v>
      </c>
      <c r="D20" s="73"/>
      <c r="E20" s="73"/>
      <c r="F20" s="73"/>
      <c r="G20" s="90"/>
    </row>
    <row r="21" spans="1:7" ht="27" customHeight="1">
      <c r="A21" s="86" t="s">
        <v>128</v>
      </c>
      <c r="B21" s="79" t="s">
        <v>93</v>
      </c>
      <c r="C21" s="71">
        <v>0</v>
      </c>
      <c r="D21" s="73"/>
      <c r="E21" s="73"/>
      <c r="F21" s="73"/>
      <c r="G21" s="87"/>
    </row>
    <row r="22" spans="1:7" ht="18.75" customHeight="1">
      <c r="A22" s="86" t="s">
        <v>129</v>
      </c>
      <c r="B22" s="70" t="s">
        <v>94</v>
      </c>
      <c r="C22" s="71">
        <v>10.154</v>
      </c>
      <c r="D22" s="71">
        <v>0</v>
      </c>
      <c r="E22" s="71">
        <v>0</v>
      </c>
      <c r="F22" s="71">
        <v>3.87</v>
      </c>
      <c r="G22" s="88">
        <v>6.284</v>
      </c>
    </row>
    <row r="23" spans="1:7" ht="43.5" customHeight="1">
      <c r="A23" s="86" t="s">
        <v>130</v>
      </c>
      <c r="B23" s="72" t="s">
        <v>95</v>
      </c>
      <c r="C23" s="71">
        <v>0</v>
      </c>
      <c r="D23" s="73"/>
      <c r="E23" s="73"/>
      <c r="F23" s="73"/>
      <c r="G23" s="87"/>
    </row>
    <row r="24" spans="1:7" ht="36.75" customHeight="1">
      <c r="A24" s="86" t="s">
        <v>131</v>
      </c>
      <c r="B24" s="80" t="s">
        <v>96</v>
      </c>
      <c r="C24" s="71">
        <v>0</v>
      </c>
      <c r="D24" s="73"/>
      <c r="E24" s="73"/>
      <c r="F24" s="73"/>
      <c r="G24" s="87"/>
    </row>
    <row r="25" spans="1:7" ht="18.75" customHeight="1">
      <c r="A25" s="86" t="s">
        <v>132</v>
      </c>
      <c r="B25" s="72" t="s">
        <v>97</v>
      </c>
      <c r="C25" s="71">
        <v>6.023</v>
      </c>
      <c r="D25" s="73"/>
      <c r="E25" s="73"/>
      <c r="F25" s="73">
        <v>3.759</v>
      </c>
      <c r="G25" s="87">
        <v>2.264</v>
      </c>
    </row>
    <row r="26" spans="1:7" ht="18.75" customHeight="1">
      <c r="A26" s="86" t="s">
        <v>133</v>
      </c>
      <c r="B26" s="80" t="s">
        <v>99</v>
      </c>
      <c r="C26" s="71">
        <v>6.023</v>
      </c>
      <c r="D26" s="73"/>
      <c r="E26" s="73"/>
      <c r="F26" s="73">
        <v>3.759</v>
      </c>
      <c r="G26" s="87">
        <v>2.264</v>
      </c>
    </row>
    <row r="27" spans="1:7" ht="24" customHeight="1">
      <c r="A27" s="86" t="s">
        <v>134</v>
      </c>
      <c r="B27" s="81" t="s">
        <v>96</v>
      </c>
      <c r="C27" s="71">
        <v>0</v>
      </c>
      <c r="D27" s="73"/>
      <c r="E27" s="73"/>
      <c r="F27" s="73"/>
      <c r="G27" s="87"/>
    </row>
    <row r="28" spans="1:7" ht="18.75" customHeight="1">
      <c r="A28" s="86" t="s">
        <v>135</v>
      </c>
      <c r="B28" s="72" t="s">
        <v>101</v>
      </c>
      <c r="C28" s="71">
        <v>0.111</v>
      </c>
      <c r="D28" s="71">
        <v>0</v>
      </c>
      <c r="E28" s="71">
        <v>0</v>
      </c>
      <c r="F28" s="71">
        <v>0.11100539169045354</v>
      </c>
      <c r="G28" s="88">
        <v>0</v>
      </c>
    </row>
    <row r="29" spans="1:7" ht="18.75" customHeight="1" hidden="1">
      <c r="A29" s="89" t="s">
        <v>136</v>
      </c>
      <c r="B29" s="74"/>
      <c r="C29" s="75"/>
      <c r="D29" s="75"/>
      <c r="E29" s="75"/>
      <c r="F29" s="75"/>
      <c r="G29" s="90"/>
    </row>
    <row r="30" spans="1:7" ht="43.5" customHeight="1">
      <c r="A30" s="93" t="s">
        <v>137</v>
      </c>
      <c r="B30" s="100" t="s">
        <v>86</v>
      </c>
      <c r="C30" s="71">
        <v>0.111</v>
      </c>
      <c r="D30" s="73"/>
      <c r="E30" s="73"/>
      <c r="F30" s="73">
        <v>0.111</v>
      </c>
      <c r="G30" s="87"/>
    </row>
    <row r="31" spans="1:7" ht="18.75" customHeight="1" hidden="1">
      <c r="A31" s="91"/>
      <c r="B31" s="76" t="s">
        <v>80</v>
      </c>
      <c r="C31" s="77"/>
      <c r="D31" s="77"/>
      <c r="E31" s="77"/>
      <c r="F31" s="77"/>
      <c r="G31" s="92"/>
    </row>
    <row r="32" spans="1:7" ht="45" customHeight="1">
      <c r="A32" s="86" t="s">
        <v>138</v>
      </c>
      <c r="B32" s="74" t="s">
        <v>105</v>
      </c>
      <c r="C32" s="71">
        <v>4.02</v>
      </c>
      <c r="D32" s="73">
        <v>0</v>
      </c>
      <c r="E32" s="73"/>
      <c r="F32" s="73"/>
      <c r="G32" s="87">
        <v>4.02</v>
      </c>
    </row>
    <row r="33" spans="1:7" ht="48.75" customHeight="1">
      <c r="A33" s="86" t="s">
        <v>139</v>
      </c>
      <c r="B33" s="70" t="s">
        <v>106</v>
      </c>
      <c r="C33" s="71">
        <v>17.921</v>
      </c>
      <c r="D33" s="73">
        <v>11.277</v>
      </c>
      <c r="E33" s="73"/>
      <c r="F33" s="73">
        <v>6.644</v>
      </c>
      <c r="G33" s="87"/>
    </row>
    <row r="34" spans="1:7" ht="48.75" customHeight="1">
      <c r="A34" s="86" t="s">
        <v>140</v>
      </c>
      <c r="B34" s="70" t="s">
        <v>107</v>
      </c>
      <c r="C34" s="71">
        <v>0</v>
      </c>
      <c r="D34" s="73">
        <v>0</v>
      </c>
      <c r="E34" s="73"/>
      <c r="F34" s="73"/>
      <c r="G34" s="87"/>
    </row>
    <row r="35" spans="1:7" ht="48.75" customHeight="1">
      <c r="A35" s="86" t="s">
        <v>141</v>
      </c>
      <c r="B35" s="70" t="s">
        <v>108</v>
      </c>
      <c r="C35" s="71">
        <v>0.682</v>
      </c>
      <c r="D35" s="73">
        <v>0</v>
      </c>
      <c r="E35" s="73"/>
      <c r="F35" s="73">
        <v>0.682</v>
      </c>
      <c r="G35" s="87"/>
    </row>
    <row r="36" spans="1:7" ht="48.75" customHeight="1">
      <c r="A36" s="86" t="s">
        <v>142</v>
      </c>
      <c r="B36" s="70" t="s">
        <v>110</v>
      </c>
      <c r="C36" s="71">
        <v>0.769</v>
      </c>
      <c r="D36" s="73">
        <v>0.105</v>
      </c>
      <c r="E36" s="73"/>
      <c r="F36" s="73">
        <v>0.304</v>
      </c>
      <c r="G36" s="87">
        <v>0.36</v>
      </c>
    </row>
    <row r="37" spans="1:7" ht="48.75" customHeight="1" thickBot="1">
      <c r="A37" s="94" t="s">
        <v>143</v>
      </c>
      <c r="B37" s="95" t="s">
        <v>144</v>
      </c>
      <c r="C37" s="96">
        <v>0.035</v>
      </c>
      <c r="D37" s="97">
        <v>0.01</v>
      </c>
      <c r="E37" s="97"/>
      <c r="F37" s="97">
        <v>0.025</v>
      </c>
      <c r="G37" s="98">
        <v>0</v>
      </c>
    </row>
  </sheetData>
  <sheetProtection/>
  <mergeCells count="2">
    <mergeCell ref="A1:HA1"/>
    <mergeCell ref="A2:G2"/>
  </mergeCells>
  <dataValidations count="2">
    <dataValidation allowBlank="1" showInputMessage="1" promptTitle="Ввод" prompt="Для выбора организации необходимо два раза нажать левую клавишу мыши!" sqref="B13:B14 B30"/>
    <dataValidation type="decimal" allowBlank="1" showErrorMessage="1" errorTitle="Ошибка" error="Допускается ввод только действительных чисел!" sqref="C3:G6 C32:G37 C11:G14 C8:G9 C16:G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2021-01-18T06:15:29Z</dcterms:modified>
  <cp:category/>
  <cp:version/>
  <cp:contentType/>
  <cp:contentStatus/>
</cp:coreProperties>
</file>