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19\"/>
    </mc:Choice>
  </mc:AlternateContent>
  <bookViews>
    <workbookView xWindow="480" yWindow="750" windowWidth="15480" windowHeight="7305" tabRatio="802"/>
  </bookViews>
  <sheets>
    <sheet name="Прилож.№2  за 1,2,3,4 квар 2019" sheetId="3" r:id="rId1"/>
    <sheet name="Прилож.№4а за 1,2,3,4 квар 2019" sheetId="6" r:id="rId2"/>
    <sheet name=" Прилож.№4б за 1,2,3,4квар 2019" sheetId="7" r:id="rId3"/>
    <sheet name="Прилож.№4в за 1,2,3,4 квар 2019" sheetId="8" r:id="rId4"/>
    <sheet name="Прилож.№6 за 1,2,3,4 квар 2019" sheetId="5" r:id="rId5"/>
    <sheet name="Прилож.№8 за 1,2,3,4 квар 2019" sheetId="4" r:id="rId6"/>
  </sheets>
  <calcPr calcId="152511"/>
</workbook>
</file>

<file path=xl/calcChain.xml><?xml version="1.0" encoding="utf-8"?>
<calcChain xmlns="http://schemas.openxmlformats.org/spreadsheetml/2006/main">
  <c r="I146" i="3" l="1"/>
  <c r="I153" i="3"/>
  <c r="H146" i="3"/>
  <c r="I140" i="3" l="1"/>
  <c r="I133" i="3"/>
  <c r="H133" i="3"/>
  <c r="I127" i="3" l="1"/>
  <c r="I120" i="3"/>
  <c r="L140" i="3" l="1"/>
  <c r="J144" i="3"/>
  <c r="J132" i="3"/>
  <c r="H120" i="3"/>
  <c r="J119" i="3"/>
  <c r="J133" i="3"/>
  <c r="I114" i="3" l="1"/>
  <c r="I107" i="3"/>
  <c r="H107" i="3"/>
  <c r="I102" i="3" l="1"/>
  <c r="I95" i="3"/>
  <c r="J114" i="3" l="1"/>
  <c r="J113" i="3"/>
  <c r="J112" i="3"/>
  <c r="J111" i="3"/>
  <c r="J110" i="3"/>
  <c r="J109" i="3"/>
  <c r="J108" i="3"/>
  <c r="J107" i="3"/>
  <c r="J106" i="3"/>
  <c r="J105" i="3"/>
  <c r="J104" i="3"/>
  <c r="J98" i="3"/>
  <c r="J149" i="3"/>
  <c r="J136" i="3"/>
  <c r="J123" i="3"/>
  <c r="M153" i="3"/>
  <c r="L153" i="3"/>
  <c r="M140" i="3"/>
  <c r="M127" i="3"/>
  <c r="L127" i="3"/>
  <c r="L114" i="3"/>
  <c r="M102" i="3"/>
  <c r="L102" i="3"/>
  <c r="M114" i="3" l="1"/>
  <c r="I90" i="3"/>
  <c r="I84" i="3"/>
  <c r="J153" i="3" l="1"/>
  <c r="J152" i="3"/>
  <c r="J151" i="3"/>
  <c r="J150" i="3"/>
  <c r="J148" i="3"/>
  <c r="J147" i="3"/>
  <c r="J145" i="3"/>
  <c r="J143" i="3"/>
  <c r="J142" i="3"/>
  <c r="J140" i="3"/>
  <c r="J139" i="3"/>
  <c r="J138" i="3"/>
  <c r="J137" i="3"/>
  <c r="J135" i="3"/>
  <c r="J134" i="3"/>
  <c r="J131" i="3"/>
  <c r="J130" i="3"/>
  <c r="J129" i="3"/>
  <c r="J127" i="3"/>
  <c r="J126" i="3"/>
  <c r="J125" i="3"/>
  <c r="J124" i="3"/>
  <c r="J122" i="3"/>
  <c r="J121" i="3"/>
  <c r="J118" i="3"/>
  <c r="J117" i="3"/>
  <c r="J116" i="3"/>
  <c r="J102" i="3"/>
  <c r="J101" i="3"/>
  <c r="J100" i="3"/>
  <c r="J99" i="3"/>
  <c r="J97" i="3"/>
  <c r="J96" i="3"/>
  <c r="H95" i="3"/>
  <c r="J95" i="3" s="1"/>
  <c r="J94" i="3"/>
  <c r="J93" i="3"/>
  <c r="J92" i="3"/>
  <c r="J90" i="3"/>
  <c r="J89" i="3"/>
  <c r="J88" i="3"/>
  <c r="J87" i="3"/>
  <c r="J86" i="3"/>
  <c r="J85" i="3"/>
  <c r="H84" i="3"/>
  <c r="L90" i="3" s="1"/>
  <c r="J83" i="3"/>
  <c r="J82" i="3"/>
  <c r="J81" i="3"/>
  <c r="J146" i="3" l="1"/>
  <c r="J120" i="3"/>
  <c r="M90" i="3"/>
  <c r="J84" i="3"/>
  <c r="I79" i="3"/>
  <c r="I73" i="3"/>
  <c r="H73" i="3" l="1"/>
  <c r="I68" i="3" l="1"/>
  <c r="I62" i="3"/>
  <c r="H62" i="3"/>
  <c r="I57" i="3" l="1"/>
  <c r="I51" i="3"/>
  <c r="H51" i="3" l="1"/>
  <c r="J79" i="3" l="1"/>
  <c r="J78" i="3"/>
  <c r="J77" i="3"/>
  <c r="J76" i="3"/>
  <c r="J75" i="3"/>
  <c r="J74" i="3"/>
  <c r="M79" i="3"/>
  <c r="L79" i="3"/>
  <c r="J72" i="3"/>
  <c r="J71" i="3"/>
  <c r="J70" i="3"/>
  <c r="M68" i="3"/>
  <c r="L68" i="3"/>
  <c r="J68" i="3"/>
  <c r="J67" i="3"/>
  <c r="J66" i="3"/>
  <c r="J65" i="3"/>
  <c r="J64" i="3"/>
  <c r="J63" i="3"/>
  <c r="J62" i="3"/>
  <c r="J61" i="3"/>
  <c r="J60" i="3"/>
  <c r="J59" i="3"/>
  <c r="M57" i="3"/>
  <c r="L57" i="3"/>
  <c r="J57" i="3"/>
  <c r="J56" i="3"/>
  <c r="J55" i="3"/>
  <c r="J54" i="3"/>
  <c r="J53" i="3"/>
  <c r="J52" i="3"/>
  <c r="J51" i="3"/>
  <c r="J50" i="3"/>
  <c r="J49" i="3"/>
  <c r="J48" i="3"/>
  <c r="J73" i="3" l="1"/>
  <c r="I46" i="3"/>
  <c r="I40" i="3"/>
  <c r="H40" i="3" l="1"/>
  <c r="I35" i="3" l="1"/>
  <c r="I29" i="3"/>
  <c r="H29" i="3"/>
  <c r="J46" i="3" l="1"/>
  <c r="J45" i="3"/>
  <c r="J44" i="3"/>
  <c r="J43" i="3"/>
  <c r="J42" i="3"/>
  <c r="J41" i="3"/>
  <c r="J40" i="3"/>
  <c r="J39" i="3"/>
  <c r="J38" i="3"/>
  <c r="J37" i="3"/>
  <c r="J35" i="3"/>
  <c r="J34" i="3"/>
  <c r="J33" i="3"/>
  <c r="J32" i="3"/>
  <c r="J31" i="3"/>
  <c r="J30" i="3"/>
  <c r="J29" i="3"/>
  <c r="J28" i="3"/>
  <c r="J27" i="3"/>
  <c r="J26" i="3"/>
  <c r="I24" i="3"/>
  <c r="I18" i="3"/>
  <c r="H18" i="3"/>
  <c r="J16" i="3" l="1"/>
  <c r="J17" i="3"/>
  <c r="J18" i="3"/>
  <c r="J19" i="3"/>
  <c r="J20" i="3"/>
  <c r="J21" i="3"/>
  <c r="J22" i="3"/>
  <c r="J23" i="3"/>
  <c r="J24" i="3"/>
  <c r="L24" i="3" l="1"/>
  <c r="M46" i="3" l="1"/>
  <c r="L46" i="3" l="1"/>
  <c r="L35" i="3" l="1"/>
  <c r="M24" i="3" l="1"/>
  <c r="M35" i="3"/>
  <c r="J15" i="3"/>
</calcChain>
</file>

<file path=xl/sharedStrings.xml><?xml version="1.0" encoding="utf-8"?>
<sst xmlns="http://schemas.openxmlformats.org/spreadsheetml/2006/main" count="350" uniqueCount="97">
  <si>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</si>
  <si>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</si>
  <si>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</si>
  <si>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</si>
  <si>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</si>
  <si>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</si>
  <si>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</si>
  <si>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</si>
  <si>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</si>
  <si>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</si>
  <si>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</si>
  <si>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</si>
  <si>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"Европит"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</si>
  <si>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</si>
  <si>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</si>
  <si>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</si>
  <si>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</si>
  <si>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</si>
  <si>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</si>
  <si>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</si>
  <si>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</si>
  <si>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</si>
  <si>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</si>
  <si>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</si>
  <si>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</si>
  <si>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</si>
  <si>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</si>
  <si>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</si>
  <si>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</si>
  <si>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</si>
  <si>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</si>
  <si>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</si>
  <si>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</si>
  <si>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</si>
  <si>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</si>
  <si>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</si>
  <si>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</si>
  <si>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</si>
  <si>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</si>
  <si>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</si>
  <si>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</si>
  <si>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</si>
  <si>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</si>
  <si>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</si>
  <si>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</si>
  <si>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</si>
  <si>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</si>
  <si>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</si>
  <si>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</si>
  <si>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</si>
  <si>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</si>
  <si>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</si>
  <si>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</si>
  <si>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</si>
  <si>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</si>
  <si>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</si>
  <si>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</si>
  <si>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</si>
  <si>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</si>
  <si>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</si>
  <si>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</si>
  <si>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</si>
  <si>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</si>
  <si>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</si>
  <si>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</si>
  <si>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</si>
  <si>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</si>
  <si>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</si>
  <si>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</si>
  <si>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</si>
  <si>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</si>
  <si>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</si>
  <si>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</si>
  <si>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</si>
  <si>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</si>
  <si>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</si>
  <si>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</si>
  <si>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</si>
  <si>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</si>
  <si>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</si>
  <si>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</si>
  <si>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</si>
  <si>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</si>
  <si>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</si>
  <si>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</si>
  <si>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</si>
  <si>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</si>
  <si>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</si>
  <si>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</si>
  <si>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</si>
  <si>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121,30; 202,47</t>
  </si>
  <si>
    <t>ООО "АкваВита"</t>
  </si>
  <si>
    <t>Филиал ФГБУ "ЦЖКУ" Минобороны России (по ЦВО)</t>
  </si>
  <si>
    <t>2019 год</t>
  </si>
  <si>
    <t>122,85; 208,75</t>
  </si>
  <si>
    <t>ООО "Урал-Тау"</t>
  </si>
  <si>
    <t>ООО "ПСБ"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</si>
</sst>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topLeftCell="F118" zoomScale="80" zoomScaleNormal="80" workbookViewId="0">
      <selection activeCell="I147" sqref="I147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16</v>
      </c>
    </row>
    <row r="2" spans="1:13" x14ac:dyDescent="0.2">
      <c r="I2" s="50" t="s">
        <v>17</v>
      </c>
    </row>
    <row r="3" spans="1:13" x14ac:dyDescent="0.2">
      <c r="I3" s="50" t="s">
        <v>18</v>
      </c>
    </row>
    <row r="6" spans="1:13" ht="15.75" x14ac:dyDescent="0.2">
      <c r="A6" s="70" t="s">
        <v>19</v>
      </c>
      <c r="B6" s="70"/>
      <c r="C6" s="70"/>
      <c r="D6" s="70"/>
      <c r="E6" s="70"/>
      <c r="F6" s="70"/>
      <c r="G6" s="70"/>
      <c r="H6" s="70"/>
      <c r="I6" s="70"/>
      <c r="J6" s="70"/>
    </row>
    <row r="7" spans="1:13" ht="15.75" x14ac:dyDescent="0.2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</row>
    <row r="8" spans="1:13" ht="15.75" x14ac:dyDescent="0.2">
      <c r="A8" s="70" t="s">
        <v>21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 ht="21.75" customHeight="1" x14ac:dyDescent="0.2">
      <c r="A9" s="71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93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85</v>
      </c>
      <c r="F12" s="8" t="s">
        <v>86</v>
      </c>
      <c r="G12" s="8" t="s">
        <v>9</v>
      </c>
      <c r="H12" s="52" t="s">
        <v>10</v>
      </c>
      <c r="I12" s="52" t="s">
        <v>11</v>
      </c>
      <c r="J12" s="52" t="s">
        <v>23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72" t="s">
        <v>27</v>
      </c>
      <c r="B14" s="68"/>
      <c r="C14" s="68"/>
      <c r="D14" s="68"/>
      <c r="E14" s="68"/>
      <c r="F14" s="68"/>
      <c r="G14" s="68"/>
      <c r="H14" s="68"/>
      <c r="I14" s="68"/>
      <c r="J14" s="69"/>
      <c r="K14" s="4"/>
      <c r="L14" s="4"/>
      <c r="M14" s="5"/>
    </row>
    <row r="15" spans="1:13" s="13" customFormat="1" ht="18" customHeight="1" x14ac:dyDescent="0.25">
      <c r="A15" s="10">
        <v>1</v>
      </c>
      <c r="B15" s="61" t="s">
        <v>24</v>
      </c>
      <c r="C15" s="64" t="s">
        <v>25</v>
      </c>
      <c r="D15" s="61" t="s">
        <v>26</v>
      </c>
      <c r="E15" s="10">
        <v>202.47</v>
      </c>
      <c r="F15" s="10">
        <v>202.47</v>
      </c>
      <c r="G15" s="46" t="s">
        <v>91</v>
      </c>
      <c r="H15" s="53">
        <v>7.4999999999999997E-2</v>
      </c>
      <c r="I15" s="53">
        <v>6.2018999999999998E-2</v>
      </c>
      <c r="J15" s="54">
        <f>H15-I15</f>
        <v>1.2980999999999999E-2</v>
      </c>
    </row>
    <row r="16" spans="1:13" s="13" customFormat="1" ht="18" customHeight="1" x14ac:dyDescent="0.25">
      <c r="A16" s="10">
        <v>2</v>
      </c>
      <c r="B16" s="62"/>
      <c r="C16" s="65"/>
      <c r="D16" s="62"/>
      <c r="E16" s="10">
        <v>171.32</v>
      </c>
      <c r="F16" s="10">
        <v>171.32</v>
      </c>
      <c r="G16" s="46" t="s">
        <v>88</v>
      </c>
      <c r="H16" s="53">
        <v>0.18</v>
      </c>
      <c r="I16" s="53">
        <v>5.3425E-2</v>
      </c>
      <c r="J16" s="54">
        <f t="shared" ref="J16:J24" si="0">H16-I16</f>
        <v>0.12657499999999999</v>
      </c>
    </row>
    <row r="17" spans="1:13" s="13" customFormat="1" ht="18" customHeight="1" x14ac:dyDescent="0.25">
      <c r="A17" s="10">
        <v>3</v>
      </c>
      <c r="B17" s="62"/>
      <c r="C17" s="65"/>
      <c r="D17" s="62"/>
      <c r="E17" s="10">
        <v>280.35000000000002</v>
      </c>
      <c r="F17" s="10">
        <v>280.35000000000002</v>
      </c>
      <c r="G17" s="48" t="s">
        <v>12</v>
      </c>
      <c r="H17" s="53">
        <v>2.5929999999999998E-3</v>
      </c>
      <c r="I17" s="53">
        <v>2.4399999999999999E-3</v>
      </c>
      <c r="J17" s="54">
        <f t="shared" si="0"/>
        <v>1.5299999999999992E-4</v>
      </c>
    </row>
    <row r="18" spans="1:13" s="13" customFormat="1" ht="18" customHeight="1" x14ac:dyDescent="0.25">
      <c r="A18" s="10">
        <v>4</v>
      </c>
      <c r="B18" s="62"/>
      <c r="C18" s="65"/>
      <c r="D18" s="62"/>
      <c r="E18" s="56" t="s">
        <v>90</v>
      </c>
      <c r="F18" s="56" t="s">
        <v>90</v>
      </c>
      <c r="G18" s="46" t="s">
        <v>14</v>
      </c>
      <c r="H18" s="53">
        <f>5.9+0.02+0.03+2.95+3.2</f>
        <v>12.100000000000001</v>
      </c>
      <c r="I18" s="53">
        <f>5.59457+0.027557+0+2.6043+1.437295</f>
        <v>9.6637219999999999</v>
      </c>
      <c r="J18" s="54">
        <f t="shared" si="0"/>
        <v>2.4362780000000015</v>
      </c>
    </row>
    <row r="19" spans="1:13" s="13" customFormat="1" ht="18" customHeight="1" x14ac:dyDescent="0.25">
      <c r="A19" s="10">
        <v>5</v>
      </c>
      <c r="B19" s="62"/>
      <c r="C19" s="65"/>
      <c r="D19" s="62"/>
      <c r="E19" s="10">
        <v>202.47</v>
      </c>
      <c r="F19" s="10">
        <v>202.47</v>
      </c>
      <c r="G19" s="46" t="s">
        <v>89</v>
      </c>
      <c r="H19" s="53">
        <v>4.1000000000000002E-2</v>
      </c>
      <c r="I19" s="53">
        <v>3.0307000000000001E-2</v>
      </c>
      <c r="J19" s="54">
        <f t="shared" si="0"/>
        <v>1.0693000000000001E-2</v>
      </c>
    </row>
    <row r="20" spans="1:13" s="13" customFormat="1" ht="18" customHeight="1" x14ac:dyDescent="0.25">
      <c r="A20" s="10">
        <v>6</v>
      </c>
      <c r="B20" s="62"/>
      <c r="C20" s="65"/>
      <c r="D20" s="62"/>
      <c r="E20" s="10">
        <v>171.32</v>
      </c>
      <c r="F20" s="10">
        <v>171.32</v>
      </c>
      <c r="G20" s="46" t="s">
        <v>13</v>
      </c>
      <c r="H20" s="53">
        <v>0.23</v>
      </c>
      <c r="I20" s="54">
        <v>0.221222</v>
      </c>
      <c r="J20" s="54">
        <f t="shared" si="0"/>
        <v>8.778000000000008E-3</v>
      </c>
    </row>
    <row r="21" spans="1:13" s="13" customFormat="1" ht="18" customHeight="1" x14ac:dyDescent="0.25">
      <c r="A21" s="10">
        <v>7</v>
      </c>
      <c r="B21" s="62"/>
      <c r="C21" s="65"/>
      <c r="D21" s="62"/>
      <c r="E21" s="10">
        <v>202.47</v>
      </c>
      <c r="F21" s="10">
        <v>202.47</v>
      </c>
      <c r="G21" s="47" t="s">
        <v>84</v>
      </c>
      <c r="H21" s="53">
        <v>1E-3</v>
      </c>
      <c r="I21" s="53">
        <v>1E-3</v>
      </c>
      <c r="J21" s="54">
        <f t="shared" si="0"/>
        <v>0</v>
      </c>
    </row>
    <row r="22" spans="1:13" s="13" customFormat="1" ht="18" customHeight="1" x14ac:dyDescent="0.25">
      <c r="A22" s="10">
        <v>8</v>
      </c>
      <c r="B22" s="62"/>
      <c r="C22" s="65"/>
      <c r="D22" s="62"/>
      <c r="E22" s="58">
        <v>171.32</v>
      </c>
      <c r="F22" s="58">
        <v>171.32</v>
      </c>
      <c r="G22" s="47" t="s">
        <v>92</v>
      </c>
      <c r="H22" s="53">
        <v>1.02</v>
      </c>
      <c r="I22" s="54">
        <v>0.68831200000000003</v>
      </c>
      <c r="J22" s="54">
        <f t="shared" si="0"/>
        <v>0.33168799999999998</v>
      </c>
    </row>
    <row r="23" spans="1:13" s="13" customFormat="1" ht="18" customHeight="1" x14ac:dyDescent="0.25">
      <c r="A23" s="10">
        <v>9</v>
      </c>
      <c r="B23" s="62"/>
      <c r="C23" s="65"/>
      <c r="D23" s="62"/>
      <c r="E23" s="58">
        <v>171.32</v>
      </c>
      <c r="F23" s="58">
        <v>171.32</v>
      </c>
      <c r="G23" s="46" t="s">
        <v>15</v>
      </c>
      <c r="H23" s="55">
        <v>0.377</v>
      </c>
      <c r="I23" s="54">
        <v>0.63671</v>
      </c>
      <c r="J23" s="54">
        <f t="shared" si="0"/>
        <v>-0.25971</v>
      </c>
      <c r="K23" s="11"/>
      <c r="L23" s="11"/>
      <c r="M23" s="12"/>
    </row>
    <row r="24" spans="1:13" s="13" customFormat="1" ht="18" customHeight="1" x14ac:dyDescent="0.25">
      <c r="A24" s="10">
        <v>10</v>
      </c>
      <c r="B24" s="63"/>
      <c r="C24" s="66"/>
      <c r="D24" s="63"/>
      <c r="E24" s="14">
        <v>249.33</v>
      </c>
      <c r="F24" s="14">
        <v>249.33</v>
      </c>
      <c r="G24" s="48" t="s">
        <v>8</v>
      </c>
      <c r="H24" s="53">
        <v>0.22</v>
      </c>
      <c r="I24" s="54">
        <f>0.128687+0.032029</f>
        <v>0.160716</v>
      </c>
      <c r="J24" s="54">
        <f t="shared" si="0"/>
        <v>5.9284000000000003E-2</v>
      </c>
      <c r="K24" s="49"/>
      <c r="L24" s="49">
        <f>H15+H16+H17+H18+H19+H20+H21+H22+H23+H24</f>
        <v>14.246593000000003</v>
      </c>
      <c r="M24" s="49">
        <f>I15+I16+I17+I18+I19+I20+I21+I22+I23+I24</f>
        <v>11.519873</v>
      </c>
    </row>
    <row r="25" spans="1:13" s="6" customFormat="1" ht="17.25" customHeight="1" x14ac:dyDescent="0.2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9"/>
      <c r="K25" s="59"/>
      <c r="L25" s="59"/>
      <c r="M25" s="5"/>
    </row>
    <row r="26" spans="1:13" s="13" customFormat="1" ht="18" customHeight="1" x14ac:dyDescent="0.25">
      <c r="A26" s="10">
        <v>1</v>
      </c>
      <c r="B26" s="61" t="s">
        <v>24</v>
      </c>
      <c r="C26" s="64" t="s">
        <v>25</v>
      </c>
      <c r="D26" s="61" t="s">
        <v>26</v>
      </c>
      <c r="E26" s="10">
        <v>202.47</v>
      </c>
      <c r="F26" s="10">
        <v>202.47</v>
      </c>
      <c r="G26" s="46" t="s">
        <v>91</v>
      </c>
      <c r="H26" s="53">
        <v>7.4999999999999997E-2</v>
      </c>
      <c r="I26" s="53">
        <v>4.9549999999999997E-2</v>
      </c>
      <c r="J26" s="54">
        <f>H26-I26</f>
        <v>2.545E-2</v>
      </c>
    </row>
    <row r="27" spans="1:13" s="13" customFormat="1" ht="18" customHeight="1" x14ac:dyDescent="0.25">
      <c r="A27" s="10">
        <v>2</v>
      </c>
      <c r="B27" s="62"/>
      <c r="C27" s="65"/>
      <c r="D27" s="62"/>
      <c r="E27" s="10">
        <v>171.32</v>
      </c>
      <c r="F27" s="10">
        <v>171.32</v>
      </c>
      <c r="G27" s="46" t="s">
        <v>88</v>
      </c>
      <c r="H27" s="53">
        <v>0.18</v>
      </c>
      <c r="I27" s="53">
        <v>4.5074000000000003E-2</v>
      </c>
      <c r="J27" s="54">
        <f t="shared" ref="J27:J35" si="1">H27-I27</f>
        <v>0.13492599999999999</v>
      </c>
    </row>
    <row r="28" spans="1:13" s="13" customFormat="1" ht="18" customHeight="1" x14ac:dyDescent="0.25">
      <c r="A28" s="10">
        <v>3</v>
      </c>
      <c r="B28" s="62"/>
      <c r="C28" s="65"/>
      <c r="D28" s="62"/>
      <c r="E28" s="10">
        <v>280.35000000000002</v>
      </c>
      <c r="F28" s="10">
        <v>280.35000000000002</v>
      </c>
      <c r="G28" s="48" t="s">
        <v>12</v>
      </c>
      <c r="H28" s="53">
        <v>2.3419999999999999E-3</v>
      </c>
      <c r="I28" s="53">
        <v>1.957E-3</v>
      </c>
      <c r="J28" s="54">
        <f t="shared" si="1"/>
        <v>3.8499999999999993E-4</v>
      </c>
    </row>
    <row r="29" spans="1:13" s="13" customFormat="1" ht="18" customHeight="1" x14ac:dyDescent="0.25">
      <c r="A29" s="10">
        <v>4</v>
      </c>
      <c r="B29" s="62"/>
      <c r="C29" s="65"/>
      <c r="D29" s="62"/>
      <c r="E29" s="56" t="s">
        <v>90</v>
      </c>
      <c r="F29" s="56" t="s">
        <v>90</v>
      </c>
      <c r="G29" s="46" t="s">
        <v>14</v>
      </c>
      <c r="H29" s="53">
        <f>5.2+0.02+0.03+2.75+2.8</f>
        <v>10.8</v>
      </c>
      <c r="I29" s="53">
        <f>4.25296+0.028344+2.39284+1.233745</f>
        <v>7.9078889999999999</v>
      </c>
      <c r="J29" s="54">
        <f t="shared" si="1"/>
        <v>2.8921110000000008</v>
      </c>
    </row>
    <row r="30" spans="1:13" s="13" customFormat="1" ht="18" customHeight="1" x14ac:dyDescent="0.25">
      <c r="A30" s="10">
        <v>5</v>
      </c>
      <c r="B30" s="62"/>
      <c r="C30" s="65"/>
      <c r="D30" s="62"/>
      <c r="E30" s="10">
        <v>202.47</v>
      </c>
      <c r="F30" s="10">
        <v>202.47</v>
      </c>
      <c r="G30" s="46" t="s">
        <v>89</v>
      </c>
      <c r="H30" s="53">
        <v>3.9E-2</v>
      </c>
      <c r="I30" s="53">
        <v>2.7400000000000001E-2</v>
      </c>
      <c r="J30" s="54">
        <f t="shared" si="1"/>
        <v>1.1599999999999999E-2</v>
      </c>
    </row>
    <row r="31" spans="1:13" s="13" customFormat="1" ht="18" customHeight="1" x14ac:dyDescent="0.25">
      <c r="A31" s="10">
        <v>6</v>
      </c>
      <c r="B31" s="62"/>
      <c r="C31" s="65"/>
      <c r="D31" s="62"/>
      <c r="E31" s="10">
        <v>171.32</v>
      </c>
      <c r="F31" s="10">
        <v>171.32</v>
      </c>
      <c r="G31" s="46" t="s">
        <v>13</v>
      </c>
      <c r="H31" s="53">
        <v>0.20499999999999999</v>
      </c>
      <c r="I31" s="54">
        <v>0.19992199999999999</v>
      </c>
      <c r="J31" s="54">
        <f t="shared" si="1"/>
        <v>5.0779999999999992E-3</v>
      </c>
    </row>
    <row r="32" spans="1:13" s="13" customFormat="1" ht="18" customHeight="1" x14ac:dyDescent="0.25">
      <c r="A32" s="10">
        <v>7</v>
      </c>
      <c r="B32" s="62"/>
      <c r="C32" s="65"/>
      <c r="D32" s="62"/>
      <c r="E32" s="10">
        <v>202.47</v>
      </c>
      <c r="F32" s="10">
        <v>202.47</v>
      </c>
      <c r="G32" s="47" t="s">
        <v>84</v>
      </c>
      <c r="H32" s="53">
        <v>1E-3</v>
      </c>
      <c r="I32" s="53">
        <v>1E-3</v>
      </c>
      <c r="J32" s="54">
        <f t="shared" si="1"/>
        <v>0</v>
      </c>
    </row>
    <row r="33" spans="1:13" s="13" customFormat="1" ht="18" customHeight="1" x14ac:dyDescent="0.25">
      <c r="A33" s="10">
        <v>8</v>
      </c>
      <c r="B33" s="62"/>
      <c r="C33" s="65"/>
      <c r="D33" s="62"/>
      <c r="E33" s="58">
        <v>171.32</v>
      </c>
      <c r="F33" s="58">
        <v>171.32</v>
      </c>
      <c r="G33" s="47" t="s">
        <v>92</v>
      </c>
      <c r="H33" s="53">
        <v>0.85</v>
      </c>
      <c r="I33" s="54">
        <v>0.57179800000000003</v>
      </c>
      <c r="J33" s="54">
        <f t="shared" si="1"/>
        <v>0.27820199999999995</v>
      </c>
    </row>
    <row r="34" spans="1:13" s="13" customFormat="1" ht="18" customHeight="1" x14ac:dyDescent="0.25">
      <c r="A34" s="10">
        <v>9</v>
      </c>
      <c r="B34" s="62"/>
      <c r="C34" s="65"/>
      <c r="D34" s="62"/>
      <c r="E34" s="58">
        <v>171.32</v>
      </c>
      <c r="F34" s="58">
        <v>171.32</v>
      </c>
      <c r="G34" s="46" t="s">
        <v>15</v>
      </c>
      <c r="H34" s="55">
        <v>0.377</v>
      </c>
      <c r="I34" s="54">
        <v>0.48459000000000002</v>
      </c>
      <c r="J34" s="54">
        <f t="shared" si="1"/>
        <v>-0.10759000000000002</v>
      </c>
      <c r="K34" s="11"/>
      <c r="L34" s="11"/>
      <c r="M34" s="12"/>
    </row>
    <row r="35" spans="1:13" s="13" customFormat="1" ht="18" customHeight="1" x14ac:dyDescent="0.25">
      <c r="A35" s="10">
        <v>10</v>
      </c>
      <c r="B35" s="63"/>
      <c r="C35" s="66"/>
      <c r="D35" s="63"/>
      <c r="E35" s="14">
        <v>249.33</v>
      </c>
      <c r="F35" s="14">
        <v>249.33</v>
      </c>
      <c r="G35" s="48" t="s">
        <v>8</v>
      </c>
      <c r="H35" s="53">
        <v>0.22</v>
      </c>
      <c r="I35" s="54">
        <f>0.183367+0.032029</f>
        <v>0.215396</v>
      </c>
      <c r="J35" s="54">
        <f t="shared" si="1"/>
        <v>4.603999999999997E-3</v>
      </c>
      <c r="L35" s="49">
        <f>H26+H27+H28+H29+H30+H31+H32+H33+H34+H35</f>
        <v>12.749342</v>
      </c>
      <c r="M35" s="49">
        <f>I26+I27+I28+I29+I30+I31+I32+I33+I34+I35</f>
        <v>9.5045760000000001</v>
      </c>
    </row>
    <row r="36" spans="1:13" s="6" customFormat="1" ht="17.25" customHeight="1" x14ac:dyDescent="0.2">
      <c r="A36" s="67" t="s">
        <v>29</v>
      </c>
      <c r="B36" s="68"/>
      <c r="C36" s="68"/>
      <c r="D36" s="68"/>
      <c r="E36" s="68"/>
      <c r="F36" s="68"/>
      <c r="G36" s="68"/>
      <c r="H36" s="68"/>
      <c r="I36" s="68"/>
      <c r="J36" s="69"/>
      <c r="K36" s="4"/>
      <c r="L36" s="59"/>
      <c r="M36" s="59"/>
    </row>
    <row r="37" spans="1:13" s="13" customFormat="1" ht="18" customHeight="1" x14ac:dyDescent="0.25">
      <c r="A37" s="10">
        <v>1</v>
      </c>
      <c r="B37" s="61" t="s">
        <v>24</v>
      </c>
      <c r="C37" s="64" t="s">
        <v>25</v>
      </c>
      <c r="D37" s="61" t="s">
        <v>26</v>
      </c>
      <c r="E37" s="10">
        <v>202.47</v>
      </c>
      <c r="F37" s="10">
        <v>202.47</v>
      </c>
      <c r="G37" s="46" t="s">
        <v>91</v>
      </c>
      <c r="H37" s="53">
        <v>0.06</v>
      </c>
      <c r="I37" s="53">
        <v>3.7941999999999997E-2</v>
      </c>
      <c r="J37" s="54">
        <f>H37-I37</f>
        <v>2.2058000000000001E-2</v>
      </c>
    </row>
    <row r="38" spans="1:13" s="13" customFormat="1" ht="18" customHeight="1" x14ac:dyDescent="0.25">
      <c r="A38" s="10">
        <v>2</v>
      </c>
      <c r="B38" s="62"/>
      <c r="C38" s="65"/>
      <c r="D38" s="62"/>
      <c r="E38" s="10">
        <v>171.32</v>
      </c>
      <c r="F38" s="10">
        <v>171.32</v>
      </c>
      <c r="G38" s="46" t="s">
        <v>88</v>
      </c>
      <c r="H38" s="53">
        <v>0.14000000000000001</v>
      </c>
      <c r="I38" s="53">
        <v>3.2235E-2</v>
      </c>
      <c r="J38" s="54">
        <f t="shared" ref="J38:J46" si="2">H38-I38</f>
        <v>0.10776500000000001</v>
      </c>
    </row>
    <row r="39" spans="1:13" s="13" customFormat="1" ht="18" customHeight="1" x14ac:dyDescent="0.25">
      <c r="A39" s="10">
        <v>3</v>
      </c>
      <c r="B39" s="62"/>
      <c r="C39" s="65"/>
      <c r="D39" s="62"/>
      <c r="E39" s="10">
        <v>280.35000000000002</v>
      </c>
      <c r="F39" s="10">
        <v>280.35000000000002</v>
      </c>
      <c r="G39" s="48" t="s">
        <v>12</v>
      </c>
      <c r="H39" s="53">
        <v>2.5929999999999998E-3</v>
      </c>
      <c r="I39" s="53">
        <v>2.0330000000000001E-3</v>
      </c>
      <c r="J39" s="54">
        <f t="shared" si="2"/>
        <v>5.5999999999999973E-4</v>
      </c>
    </row>
    <row r="40" spans="1:13" s="13" customFormat="1" ht="18" customHeight="1" x14ac:dyDescent="0.25">
      <c r="A40" s="10">
        <v>4</v>
      </c>
      <c r="B40" s="62"/>
      <c r="C40" s="65"/>
      <c r="D40" s="62"/>
      <c r="E40" s="56" t="s">
        <v>90</v>
      </c>
      <c r="F40" s="56" t="s">
        <v>90</v>
      </c>
      <c r="G40" s="46" t="s">
        <v>14</v>
      </c>
      <c r="H40" s="53">
        <f>4.3+0.02+0.03+2.65+2.4</f>
        <v>9.4</v>
      </c>
      <c r="I40" s="53">
        <f>3.81834+0.029387+2.46829+0.361339</f>
        <v>6.6773560000000005</v>
      </c>
      <c r="J40" s="54">
        <f t="shared" si="2"/>
        <v>2.7226439999999998</v>
      </c>
    </row>
    <row r="41" spans="1:13" s="13" customFormat="1" ht="18" customHeight="1" x14ac:dyDescent="0.25">
      <c r="A41" s="10">
        <v>5</v>
      </c>
      <c r="B41" s="62"/>
      <c r="C41" s="65"/>
      <c r="D41" s="62"/>
      <c r="E41" s="10">
        <v>202.47</v>
      </c>
      <c r="F41" s="10">
        <v>202.47</v>
      </c>
      <c r="G41" s="46" t="s">
        <v>89</v>
      </c>
      <c r="H41" s="53">
        <v>3.1E-2</v>
      </c>
      <c r="I41" s="53">
        <v>2.3841000000000001E-2</v>
      </c>
      <c r="J41" s="54">
        <f t="shared" si="2"/>
        <v>7.1589999999999987E-3</v>
      </c>
    </row>
    <row r="42" spans="1:13" s="13" customFormat="1" ht="18" customHeight="1" x14ac:dyDescent="0.25">
      <c r="A42" s="10">
        <v>6</v>
      </c>
      <c r="B42" s="62"/>
      <c r="C42" s="65"/>
      <c r="D42" s="62"/>
      <c r="E42" s="10">
        <v>171.32</v>
      </c>
      <c r="F42" s="10">
        <v>171.32</v>
      </c>
      <c r="G42" s="46" t="s">
        <v>13</v>
      </c>
      <c r="H42" s="53">
        <v>0.215</v>
      </c>
      <c r="I42" s="54">
        <v>0.207811</v>
      </c>
      <c r="J42" s="54">
        <f t="shared" si="2"/>
        <v>7.1890000000000009E-3</v>
      </c>
    </row>
    <row r="43" spans="1:13" s="13" customFormat="1" ht="18" customHeight="1" x14ac:dyDescent="0.25">
      <c r="A43" s="10">
        <v>7</v>
      </c>
      <c r="B43" s="62"/>
      <c r="C43" s="65"/>
      <c r="D43" s="62"/>
      <c r="E43" s="10">
        <v>202.47</v>
      </c>
      <c r="F43" s="10">
        <v>202.47</v>
      </c>
      <c r="G43" s="47" t="s">
        <v>84</v>
      </c>
      <c r="H43" s="53">
        <v>1E-3</v>
      </c>
      <c r="I43" s="53">
        <v>1E-3</v>
      </c>
      <c r="J43" s="54">
        <f t="shared" si="2"/>
        <v>0</v>
      </c>
    </row>
    <row r="44" spans="1:13" s="13" customFormat="1" ht="18" customHeight="1" x14ac:dyDescent="0.25">
      <c r="A44" s="10">
        <v>8</v>
      </c>
      <c r="B44" s="62"/>
      <c r="C44" s="65"/>
      <c r="D44" s="62"/>
      <c r="E44" s="58">
        <v>171.32</v>
      </c>
      <c r="F44" s="58">
        <v>171.32</v>
      </c>
      <c r="G44" s="47" t="s">
        <v>92</v>
      </c>
      <c r="H44" s="53">
        <v>0.65</v>
      </c>
      <c r="I44" s="54">
        <v>0.50053000000000003</v>
      </c>
      <c r="J44" s="54">
        <f t="shared" si="2"/>
        <v>0.14946999999999999</v>
      </c>
    </row>
    <row r="45" spans="1:13" s="13" customFormat="1" ht="18" customHeight="1" x14ac:dyDescent="0.25">
      <c r="A45" s="10">
        <v>9</v>
      </c>
      <c r="B45" s="62"/>
      <c r="C45" s="65"/>
      <c r="D45" s="62"/>
      <c r="E45" s="58">
        <v>171.32</v>
      </c>
      <c r="F45" s="58">
        <v>171.32</v>
      </c>
      <c r="G45" s="46" t="s">
        <v>15</v>
      </c>
      <c r="H45" s="55">
        <v>0.35899999999999999</v>
      </c>
      <c r="I45" s="54">
        <v>0.36928</v>
      </c>
      <c r="J45" s="54">
        <f t="shared" si="2"/>
        <v>-1.0280000000000011E-2</v>
      </c>
      <c r="K45" s="11"/>
      <c r="L45" s="11"/>
      <c r="M45" s="12"/>
    </row>
    <row r="46" spans="1:13" s="13" customFormat="1" ht="18" customHeight="1" x14ac:dyDescent="0.25">
      <c r="A46" s="10">
        <v>10</v>
      </c>
      <c r="B46" s="63"/>
      <c r="C46" s="66"/>
      <c r="D46" s="63"/>
      <c r="E46" s="14">
        <v>249.33</v>
      </c>
      <c r="F46" s="14">
        <v>249.33</v>
      </c>
      <c r="G46" s="48" t="s">
        <v>8</v>
      </c>
      <c r="H46" s="53">
        <v>0.15</v>
      </c>
      <c r="I46" s="54">
        <f>0.244473+0.032029</f>
        <v>0.27650200000000003</v>
      </c>
      <c r="J46" s="54">
        <f t="shared" si="2"/>
        <v>-0.12650200000000003</v>
      </c>
      <c r="K46" s="60"/>
      <c r="L46" s="49">
        <f>H37+H38+H39+H40+H41+H42+H43+H44+H45+H46</f>
        <v>11.008593000000001</v>
      </c>
      <c r="M46" s="49">
        <f>I37+I38+I39+I40+I41+I42+I43+I44+I45+I46</f>
        <v>8.1285300000000014</v>
      </c>
    </row>
    <row r="47" spans="1:13" s="6" customFormat="1" ht="17.25" customHeight="1" x14ac:dyDescent="0.2">
      <c r="A47" s="67" t="s">
        <v>66</v>
      </c>
      <c r="B47" s="68"/>
      <c r="C47" s="68"/>
      <c r="D47" s="68"/>
      <c r="E47" s="68"/>
      <c r="F47" s="68"/>
      <c r="G47" s="68"/>
      <c r="H47" s="68"/>
      <c r="I47" s="68"/>
      <c r="J47" s="69"/>
      <c r="K47" s="4"/>
      <c r="L47" s="59"/>
      <c r="M47" s="59"/>
    </row>
    <row r="48" spans="1:13" s="13" customFormat="1" ht="18" customHeight="1" x14ac:dyDescent="0.25">
      <c r="A48" s="10">
        <v>1</v>
      </c>
      <c r="B48" s="61" t="s">
        <v>24</v>
      </c>
      <c r="C48" s="64" t="s">
        <v>25</v>
      </c>
      <c r="D48" s="61" t="s">
        <v>26</v>
      </c>
      <c r="E48" s="10">
        <v>202.47</v>
      </c>
      <c r="F48" s="10">
        <v>202.47</v>
      </c>
      <c r="G48" s="46" t="s">
        <v>91</v>
      </c>
      <c r="H48" s="53">
        <v>3.5000000000000003E-2</v>
      </c>
      <c r="I48" s="53">
        <v>3.0528E-2</v>
      </c>
      <c r="J48" s="54">
        <f>H48-I48</f>
        <v>4.4720000000000037E-3</v>
      </c>
    </row>
    <row r="49" spans="1:13" s="13" customFormat="1" ht="18" customHeight="1" x14ac:dyDescent="0.25">
      <c r="A49" s="10">
        <v>2</v>
      </c>
      <c r="B49" s="62"/>
      <c r="C49" s="65"/>
      <c r="D49" s="62"/>
      <c r="E49" s="10">
        <v>171.32</v>
      </c>
      <c r="F49" s="10">
        <v>171.32</v>
      </c>
      <c r="G49" s="46" t="s">
        <v>88</v>
      </c>
      <c r="H49" s="53">
        <v>8.5000000000000006E-2</v>
      </c>
      <c r="I49" s="53">
        <v>1.9713999999999999E-2</v>
      </c>
      <c r="J49" s="54">
        <f t="shared" ref="J49:J57" si="3">H49-I49</f>
        <v>6.5286000000000011E-2</v>
      </c>
    </row>
    <row r="50" spans="1:13" s="13" customFormat="1" ht="18" customHeight="1" x14ac:dyDescent="0.25">
      <c r="A50" s="10">
        <v>3</v>
      </c>
      <c r="B50" s="62"/>
      <c r="C50" s="65"/>
      <c r="D50" s="62"/>
      <c r="E50" s="10">
        <v>280.35000000000002</v>
      </c>
      <c r="F50" s="10">
        <v>280.35000000000002</v>
      </c>
      <c r="G50" s="48" t="s">
        <v>12</v>
      </c>
      <c r="H50" s="53">
        <v>2.5089999999999999E-3</v>
      </c>
      <c r="I50" s="53">
        <v>1.8400000000000001E-3</v>
      </c>
      <c r="J50" s="54">
        <f t="shared" si="3"/>
        <v>6.6899999999999989E-4</v>
      </c>
    </row>
    <row r="51" spans="1:13" s="13" customFormat="1" ht="18" customHeight="1" x14ac:dyDescent="0.25">
      <c r="A51" s="10">
        <v>4</v>
      </c>
      <c r="B51" s="62"/>
      <c r="C51" s="65"/>
      <c r="D51" s="62"/>
      <c r="E51" s="56" t="s">
        <v>90</v>
      </c>
      <c r="F51" s="56" t="s">
        <v>90</v>
      </c>
      <c r="G51" s="46" t="s">
        <v>14</v>
      </c>
      <c r="H51" s="53">
        <f>2.4+0.02+0.03+2.55+1.3</f>
        <v>6.3</v>
      </c>
      <c r="I51" s="53">
        <f>3.00333+0.039341+2.15819</f>
        <v>5.2008609999999997</v>
      </c>
      <c r="J51" s="54">
        <f t="shared" si="3"/>
        <v>1.0991390000000001</v>
      </c>
    </row>
    <row r="52" spans="1:13" s="13" customFormat="1" ht="18" customHeight="1" x14ac:dyDescent="0.25">
      <c r="A52" s="10">
        <v>5</v>
      </c>
      <c r="B52" s="62"/>
      <c r="C52" s="65"/>
      <c r="D52" s="62"/>
      <c r="E52" s="10">
        <v>202.47</v>
      </c>
      <c r="F52" s="10">
        <v>202.47</v>
      </c>
      <c r="G52" s="46" t="s">
        <v>89</v>
      </c>
      <c r="H52" s="53">
        <v>1.4999999999999999E-2</v>
      </c>
      <c r="I52" s="53">
        <v>1.8839000000000002E-2</v>
      </c>
      <c r="J52" s="54">
        <f t="shared" si="3"/>
        <v>-3.8390000000000021E-3</v>
      </c>
    </row>
    <row r="53" spans="1:13" s="13" customFormat="1" ht="18" customHeight="1" x14ac:dyDescent="0.25">
      <c r="A53" s="10">
        <v>6</v>
      </c>
      <c r="B53" s="62"/>
      <c r="C53" s="65"/>
      <c r="D53" s="62"/>
      <c r="E53" s="10">
        <v>171.32</v>
      </c>
      <c r="F53" s="10">
        <v>171.32</v>
      </c>
      <c r="G53" s="46" t="s">
        <v>13</v>
      </c>
      <c r="H53" s="53">
        <v>0.20499999999999999</v>
      </c>
      <c r="I53" s="54">
        <v>0.200738</v>
      </c>
      <c r="J53" s="54">
        <f t="shared" si="3"/>
        <v>4.261999999999988E-3</v>
      </c>
    </row>
    <row r="54" spans="1:13" s="13" customFormat="1" ht="18" customHeight="1" x14ac:dyDescent="0.25">
      <c r="A54" s="10">
        <v>7</v>
      </c>
      <c r="B54" s="62"/>
      <c r="C54" s="65"/>
      <c r="D54" s="62"/>
      <c r="E54" s="10">
        <v>202.47</v>
      </c>
      <c r="F54" s="10">
        <v>202.47</v>
      </c>
      <c r="G54" s="47" t="s">
        <v>84</v>
      </c>
      <c r="H54" s="53">
        <v>1E-3</v>
      </c>
      <c r="I54" s="53">
        <v>1E-3</v>
      </c>
      <c r="J54" s="54">
        <f t="shared" si="3"/>
        <v>0</v>
      </c>
    </row>
    <row r="55" spans="1:13" s="13" customFormat="1" ht="18" customHeight="1" x14ac:dyDescent="0.25">
      <c r="A55" s="10">
        <v>8</v>
      </c>
      <c r="B55" s="62"/>
      <c r="C55" s="65"/>
      <c r="D55" s="62"/>
      <c r="E55" s="58">
        <v>171.32</v>
      </c>
      <c r="F55" s="58">
        <v>171.32</v>
      </c>
      <c r="G55" s="47" t="s">
        <v>92</v>
      </c>
      <c r="H55" s="53">
        <v>0.4</v>
      </c>
      <c r="I55" s="54">
        <v>0.498029</v>
      </c>
      <c r="J55" s="54">
        <f t="shared" si="3"/>
        <v>-9.8028999999999977E-2</v>
      </c>
    </row>
    <row r="56" spans="1:13" s="13" customFormat="1" ht="18" customHeight="1" x14ac:dyDescent="0.25">
      <c r="A56" s="10">
        <v>9</v>
      </c>
      <c r="B56" s="62"/>
      <c r="C56" s="65"/>
      <c r="D56" s="62"/>
      <c r="E56" s="58">
        <v>171.32</v>
      </c>
      <c r="F56" s="58">
        <v>171.32</v>
      </c>
      <c r="G56" s="46" t="s">
        <v>15</v>
      </c>
      <c r="H56" s="55">
        <v>0.27400000000000002</v>
      </c>
      <c r="I56" s="54">
        <v>0.36760999999999999</v>
      </c>
      <c r="J56" s="54">
        <f t="shared" si="3"/>
        <v>-9.3609999999999971E-2</v>
      </c>
      <c r="K56" s="11"/>
      <c r="L56" s="11"/>
      <c r="M56" s="12"/>
    </row>
    <row r="57" spans="1:13" s="13" customFormat="1" ht="18" customHeight="1" x14ac:dyDescent="0.25">
      <c r="A57" s="10">
        <v>10</v>
      </c>
      <c r="B57" s="63"/>
      <c r="C57" s="66"/>
      <c r="D57" s="63"/>
      <c r="E57" s="14">
        <v>249.33</v>
      </c>
      <c r="F57" s="14">
        <v>249.33</v>
      </c>
      <c r="G57" s="48" t="s">
        <v>8</v>
      </c>
      <c r="H57" s="53">
        <v>0.15</v>
      </c>
      <c r="I57" s="54">
        <f>0.140261+0.032029</f>
        <v>0.17229</v>
      </c>
      <c r="J57" s="54">
        <f t="shared" si="3"/>
        <v>-2.2290000000000004E-2</v>
      </c>
      <c r="K57" s="60"/>
      <c r="L57" s="49">
        <f>H48+H49+H50+H51+H52+H53+H54+H55+H56+H57</f>
        <v>7.4675090000000006</v>
      </c>
      <c r="M57" s="49">
        <f>I48+I49+I50+I51+I52+I53+I54+I55+I56+I57</f>
        <v>6.5114490000000007</v>
      </c>
    </row>
    <row r="58" spans="1:13" s="6" customFormat="1" ht="17.25" customHeight="1" x14ac:dyDescent="0.2">
      <c r="A58" s="67" t="s">
        <v>67</v>
      </c>
      <c r="B58" s="68"/>
      <c r="C58" s="68"/>
      <c r="D58" s="68"/>
      <c r="E58" s="68"/>
      <c r="F58" s="68"/>
      <c r="G58" s="68"/>
      <c r="H58" s="68"/>
      <c r="I58" s="68"/>
      <c r="J58" s="69"/>
      <c r="K58" s="4"/>
      <c r="L58" s="59"/>
      <c r="M58" s="59"/>
    </row>
    <row r="59" spans="1:13" s="13" customFormat="1" ht="18" customHeight="1" x14ac:dyDescent="0.25">
      <c r="A59" s="10">
        <v>1</v>
      </c>
      <c r="B59" s="61" t="s">
        <v>24</v>
      </c>
      <c r="C59" s="64" t="s">
        <v>25</v>
      </c>
      <c r="D59" s="61" t="s">
        <v>26</v>
      </c>
      <c r="E59" s="10">
        <v>202.47</v>
      </c>
      <c r="F59" s="10">
        <v>202.47</v>
      </c>
      <c r="G59" s="46" t="s">
        <v>91</v>
      </c>
      <c r="H59" s="53">
        <v>0</v>
      </c>
      <c r="I59" s="53">
        <v>0</v>
      </c>
      <c r="J59" s="54">
        <f>H59-I59</f>
        <v>0</v>
      </c>
    </row>
    <row r="60" spans="1:13" s="13" customFormat="1" ht="18" customHeight="1" x14ac:dyDescent="0.25">
      <c r="A60" s="10">
        <v>2</v>
      </c>
      <c r="B60" s="62"/>
      <c r="C60" s="65"/>
      <c r="D60" s="62"/>
      <c r="E60" s="10">
        <v>171.32</v>
      </c>
      <c r="F60" s="10">
        <v>171.32</v>
      </c>
      <c r="G60" s="46" t="s">
        <v>88</v>
      </c>
      <c r="H60" s="53">
        <v>8.5000000000000006E-2</v>
      </c>
      <c r="I60" s="53">
        <v>0</v>
      </c>
      <c r="J60" s="54">
        <f t="shared" ref="J60:J68" si="4">H60-I60</f>
        <v>8.5000000000000006E-2</v>
      </c>
    </row>
    <row r="61" spans="1:13" s="13" customFormat="1" ht="18" customHeight="1" x14ac:dyDescent="0.25">
      <c r="A61" s="10">
        <v>3</v>
      </c>
      <c r="B61" s="62"/>
      <c r="C61" s="65"/>
      <c r="D61" s="62"/>
      <c r="E61" s="10">
        <v>280.35000000000002</v>
      </c>
      <c r="F61" s="10">
        <v>280.35000000000002</v>
      </c>
      <c r="G61" s="48" t="s">
        <v>12</v>
      </c>
      <c r="H61" s="53">
        <v>2.2279999999999999E-3</v>
      </c>
      <c r="I61" s="53">
        <v>1.353E-3</v>
      </c>
      <c r="J61" s="54">
        <f t="shared" si="4"/>
        <v>8.7499999999999991E-4</v>
      </c>
    </row>
    <row r="62" spans="1:13" s="13" customFormat="1" ht="18" customHeight="1" x14ac:dyDescent="0.25">
      <c r="A62" s="10">
        <v>4</v>
      </c>
      <c r="B62" s="62"/>
      <c r="C62" s="65"/>
      <c r="D62" s="62"/>
      <c r="E62" s="56" t="s">
        <v>90</v>
      </c>
      <c r="F62" s="56" t="s">
        <v>90</v>
      </c>
      <c r="G62" s="46" t="s">
        <v>14</v>
      </c>
      <c r="H62" s="53">
        <f>1+0.02+0.03+2.15+0.5</f>
        <v>3.7</v>
      </c>
      <c r="I62" s="53">
        <f>0.41774+0.029934+1.86119</f>
        <v>2.3088639999999998</v>
      </c>
      <c r="J62" s="54">
        <f t="shared" si="4"/>
        <v>1.3911360000000004</v>
      </c>
    </row>
    <row r="63" spans="1:13" s="13" customFormat="1" ht="18" customHeight="1" x14ac:dyDescent="0.25">
      <c r="A63" s="10">
        <v>5</v>
      </c>
      <c r="B63" s="62"/>
      <c r="C63" s="65"/>
      <c r="D63" s="62"/>
      <c r="E63" s="10">
        <v>202.47</v>
      </c>
      <c r="F63" s="10">
        <v>202.47</v>
      </c>
      <c r="G63" s="46" t="s">
        <v>89</v>
      </c>
      <c r="H63" s="53">
        <v>5.0000000000000001E-3</v>
      </c>
      <c r="I63" s="53">
        <v>0</v>
      </c>
      <c r="J63" s="54">
        <f t="shared" si="4"/>
        <v>5.0000000000000001E-3</v>
      </c>
    </row>
    <row r="64" spans="1:13" s="13" customFormat="1" ht="18" customHeight="1" x14ac:dyDescent="0.25">
      <c r="A64" s="10">
        <v>6</v>
      </c>
      <c r="B64" s="62"/>
      <c r="C64" s="65"/>
      <c r="D64" s="62"/>
      <c r="E64" s="10">
        <v>171.32</v>
      </c>
      <c r="F64" s="10">
        <v>171.32</v>
      </c>
      <c r="G64" s="46" t="s">
        <v>13</v>
      </c>
      <c r="H64" s="53">
        <v>0.21</v>
      </c>
      <c r="I64" s="54">
        <v>0.204039</v>
      </c>
      <c r="J64" s="54">
        <f t="shared" si="4"/>
        <v>5.9609999999999941E-3</v>
      </c>
    </row>
    <row r="65" spans="1:13" s="13" customFormat="1" ht="18" customHeight="1" x14ac:dyDescent="0.25">
      <c r="A65" s="10">
        <v>7</v>
      </c>
      <c r="B65" s="62"/>
      <c r="C65" s="65"/>
      <c r="D65" s="62"/>
      <c r="E65" s="10">
        <v>202.47</v>
      </c>
      <c r="F65" s="10">
        <v>202.47</v>
      </c>
      <c r="G65" s="47" t="s">
        <v>84</v>
      </c>
      <c r="H65" s="53">
        <v>1E-3</v>
      </c>
      <c r="I65" s="53">
        <v>1E-3</v>
      </c>
      <c r="J65" s="54">
        <f t="shared" si="4"/>
        <v>0</v>
      </c>
    </row>
    <row r="66" spans="1:13" s="13" customFormat="1" ht="18" customHeight="1" x14ac:dyDescent="0.25">
      <c r="A66" s="10">
        <v>8</v>
      </c>
      <c r="B66" s="62"/>
      <c r="C66" s="65"/>
      <c r="D66" s="62"/>
      <c r="E66" s="58">
        <v>171.32</v>
      </c>
      <c r="F66" s="58">
        <v>171.32</v>
      </c>
      <c r="G66" s="47" t="s">
        <v>92</v>
      </c>
      <c r="H66" s="53">
        <v>0.32</v>
      </c>
      <c r="I66" s="54">
        <v>3.9897000000000002E-2</v>
      </c>
      <c r="J66" s="54">
        <f t="shared" si="4"/>
        <v>0.28010299999999999</v>
      </c>
    </row>
    <row r="67" spans="1:13" s="13" customFormat="1" ht="18" customHeight="1" x14ac:dyDescent="0.25">
      <c r="A67" s="10">
        <v>9</v>
      </c>
      <c r="B67" s="62"/>
      <c r="C67" s="65"/>
      <c r="D67" s="62"/>
      <c r="E67" s="58">
        <v>171.32</v>
      </c>
      <c r="F67" s="58">
        <v>171.32</v>
      </c>
      <c r="G67" s="46" t="s">
        <v>15</v>
      </c>
      <c r="H67" s="55">
        <v>0.17</v>
      </c>
      <c r="I67" s="54">
        <v>0.21956000000000001</v>
      </c>
      <c r="J67" s="54">
        <f t="shared" si="4"/>
        <v>-4.9559999999999993E-2</v>
      </c>
      <c r="K67" s="11"/>
      <c r="L67" s="11"/>
      <c r="M67" s="12"/>
    </row>
    <row r="68" spans="1:13" s="13" customFormat="1" ht="18" customHeight="1" x14ac:dyDescent="0.25">
      <c r="A68" s="10">
        <v>10</v>
      </c>
      <c r="B68" s="63"/>
      <c r="C68" s="66"/>
      <c r="D68" s="63"/>
      <c r="E68" s="14">
        <v>249.33</v>
      </c>
      <c r="F68" s="14">
        <v>249.33</v>
      </c>
      <c r="G68" s="48" t="s">
        <v>8</v>
      </c>
      <c r="H68" s="53">
        <v>0.1</v>
      </c>
      <c r="I68" s="54">
        <f>0.178653+0.032029</f>
        <v>0.21068200000000001</v>
      </c>
      <c r="J68" s="54">
        <f t="shared" si="4"/>
        <v>-0.110682</v>
      </c>
      <c r="K68" s="60"/>
      <c r="L68" s="49">
        <f>H59+H60+H61+H62+H63+H64+H65+H66+H67+H68</f>
        <v>4.5932280000000008</v>
      </c>
      <c r="M68" s="49">
        <f>I59+I60+I61+I62+I63+I64+I65+I66+I67+I68</f>
        <v>2.9853949999999991</v>
      </c>
    </row>
    <row r="69" spans="1:13" s="6" customFormat="1" ht="17.25" customHeight="1" x14ac:dyDescent="0.2">
      <c r="A69" s="67" t="s">
        <v>68</v>
      </c>
      <c r="B69" s="68"/>
      <c r="C69" s="68"/>
      <c r="D69" s="68"/>
      <c r="E69" s="68"/>
      <c r="F69" s="68"/>
      <c r="G69" s="68"/>
      <c r="H69" s="68"/>
      <c r="I69" s="68"/>
      <c r="J69" s="69"/>
      <c r="K69" s="4"/>
      <c r="L69" s="59"/>
      <c r="M69" s="59"/>
    </row>
    <row r="70" spans="1:13" s="13" customFormat="1" ht="18" customHeight="1" x14ac:dyDescent="0.25">
      <c r="A70" s="10">
        <v>1</v>
      </c>
      <c r="B70" s="61" t="s">
        <v>24</v>
      </c>
      <c r="C70" s="64" t="s">
        <v>25</v>
      </c>
      <c r="D70" s="61" t="s">
        <v>26</v>
      </c>
      <c r="E70" s="10">
        <v>202.47</v>
      </c>
      <c r="F70" s="10">
        <v>202.47</v>
      </c>
      <c r="G70" s="46" t="s">
        <v>91</v>
      </c>
      <c r="H70" s="53">
        <v>0</v>
      </c>
      <c r="I70" s="53">
        <v>0</v>
      </c>
      <c r="J70" s="54">
        <f>H70-I70</f>
        <v>0</v>
      </c>
    </row>
    <row r="71" spans="1:13" s="13" customFormat="1" ht="18" customHeight="1" x14ac:dyDescent="0.25">
      <c r="A71" s="10">
        <v>2</v>
      </c>
      <c r="B71" s="62"/>
      <c r="C71" s="65"/>
      <c r="D71" s="62"/>
      <c r="E71" s="10">
        <v>171.32</v>
      </c>
      <c r="F71" s="10">
        <v>171.32</v>
      </c>
      <c r="G71" s="46" t="s">
        <v>88</v>
      </c>
      <c r="H71" s="53">
        <v>0.08</v>
      </c>
      <c r="I71" s="53">
        <v>0</v>
      </c>
      <c r="J71" s="54">
        <f t="shared" ref="J71:J79" si="5">H71-I71</f>
        <v>0.08</v>
      </c>
    </row>
    <row r="72" spans="1:13" s="13" customFormat="1" ht="18" customHeight="1" x14ac:dyDescent="0.25">
      <c r="A72" s="10">
        <v>3</v>
      </c>
      <c r="B72" s="62"/>
      <c r="C72" s="65"/>
      <c r="D72" s="62"/>
      <c r="E72" s="10">
        <v>280.35000000000002</v>
      </c>
      <c r="F72" s="10">
        <v>280.35000000000002</v>
      </c>
      <c r="G72" s="48" t="s">
        <v>12</v>
      </c>
      <c r="H72" s="53">
        <v>2.0720000000000001E-3</v>
      </c>
      <c r="I72" s="53">
        <v>1.405E-3</v>
      </c>
      <c r="J72" s="54">
        <f t="shared" si="5"/>
        <v>6.6700000000000006E-4</v>
      </c>
    </row>
    <row r="73" spans="1:13" s="13" customFormat="1" ht="18" customHeight="1" x14ac:dyDescent="0.25">
      <c r="A73" s="10">
        <v>4</v>
      </c>
      <c r="B73" s="62"/>
      <c r="C73" s="65"/>
      <c r="D73" s="62"/>
      <c r="E73" s="56" t="s">
        <v>90</v>
      </c>
      <c r="F73" s="56" t="s">
        <v>90</v>
      </c>
      <c r="G73" s="46" t="s">
        <v>14</v>
      </c>
      <c r="H73" s="53">
        <f>0.02+0.03+1.95</f>
        <v>2</v>
      </c>
      <c r="I73" s="53">
        <f>0.025667+1.52234</f>
        <v>1.5480070000000001</v>
      </c>
      <c r="J73" s="54">
        <f t="shared" si="5"/>
        <v>0.45199299999999987</v>
      </c>
    </row>
    <row r="74" spans="1:13" s="13" customFormat="1" ht="18" customHeight="1" x14ac:dyDescent="0.25">
      <c r="A74" s="10">
        <v>5</v>
      </c>
      <c r="B74" s="62"/>
      <c r="C74" s="65"/>
      <c r="D74" s="62"/>
      <c r="E74" s="10">
        <v>202.47</v>
      </c>
      <c r="F74" s="10">
        <v>202.47</v>
      </c>
      <c r="G74" s="46" t="s">
        <v>89</v>
      </c>
      <c r="H74" s="53">
        <v>0</v>
      </c>
      <c r="I74" s="53">
        <v>0</v>
      </c>
      <c r="J74" s="54">
        <f t="shared" si="5"/>
        <v>0</v>
      </c>
    </row>
    <row r="75" spans="1:13" s="13" customFormat="1" ht="18" customHeight="1" x14ac:dyDescent="0.25">
      <c r="A75" s="10">
        <v>6</v>
      </c>
      <c r="B75" s="62"/>
      <c r="C75" s="65"/>
      <c r="D75" s="62"/>
      <c r="E75" s="10">
        <v>171.32</v>
      </c>
      <c r="F75" s="10">
        <v>171.32</v>
      </c>
      <c r="G75" s="46" t="s">
        <v>13</v>
      </c>
      <c r="H75" s="53">
        <v>0.20499999999999999</v>
      </c>
      <c r="I75" s="54">
        <v>0.20191300000000001</v>
      </c>
      <c r="J75" s="54">
        <f t="shared" si="5"/>
        <v>3.0869999999999786E-3</v>
      </c>
    </row>
    <row r="76" spans="1:13" s="13" customFormat="1" ht="18" customHeight="1" x14ac:dyDescent="0.25">
      <c r="A76" s="10">
        <v>7</v>
      </c>
      <c r="B76" s="62"/>
      <c r="C76" s="65"/>
      <c r="D76" s="62"/>
      <c r="E76" s="10">
        <v>202.47</v>
      </c>
      <c r="F76" s="10">
        <v>202.47</v>
      </c>
      <c r="G76" s="47" t="s">
        <v>84</v>
      </c>
      <c r="H76" s="53">
        <v>1E-3</v>
      </c>
      <c r="I76" s="53">
        <v>1E-3</v>
      </c>
      <c r="J76" s="54">
        <f t="shared" si="5"/>
        <v>0</v>
      </c>
    </row>
    <row r="77" spans="1:13" s="13" customFormat="1" ht="18" customHeight="1" x14ac:dyDescent="0.25">
      <c r="A77" s="10">
        <v>8</v>
      </c>
      <c r="B77" s="62"/>
      <c r="C77" s="65"/>
      <c r="D77" s="62"/>
      <c r="E77" s="58">
        <v>171.32</v>
      </c>
      <c r="F77" s="58">
        <v>171.32</v>
      </c>
      <c r="G77" s="47" t="s">
        <v>92</v>
      </c>
      <c r="H77" s="53">
        <v>0.2</v>
      </c>
      <c r="I77" s="54">
        <v>0</v>
      </c>
      <c r="J77" s="54">
        <f t="shared" si="5"/>
        <v>0.2</v>
      </c>
    </row>
    <row r="78" spans="1:13" s="13" customFormat="1" ht="18" customHeight="1" x14ac:dyDescent="0.25">
      <c r="A78" s="10">
        <v>9</v>
      </c>
      <c r="B78" s="62"/>
      <c r="C78" s="65"/>
      <c r="D78" s="62"/>
      <c r="E78" s="58">
        <v>171.32</v>
      </c>
      <c r="F78" s="58">
        <v>171.32</v>
      </c>
      <c r="G78" s="46" t="s">
        <v>15</v>
      </c>
      <c r="H78" s="55">
        <v>0.109</v>
      </c>
      <c r="I78" s="54">
        <v>0.14222000000000001</v>
      </c>
      <c r="J78" s="54">
        <f t="shared" si="5"/>
        <v>-3.3220000000000013E-2</v>
      </c>
      <c r="K78" s="11"/>
      <c r="L78" s="11"/>
      <c r="M78" s="12"/>
    </row>
    <row r="79" spans="1:13" s="13" customFormat="1" ht="18" customHeight="1" x14ac:dyDescent="0.25">
      <c r="A79" s="10">
        <v>10</v>
      </c>
      <c r="B79" s="63"/>
      <c r="C79" s="66"/>
      <c r="D79" s="63"/>
      <c r="E79" s="14">
        <v>249.33</v>
      </c>
      <c r="F79" s="14">
        <v>249.33</v>
      </c>
      <c r="G79" s="48" t="s">
        <v>8</v>
      </c>
      <c r="H79" s="53">
        <v>0.1</v>
      </c>
      <c r="I79" s="54">
        <f>0.081288+0.032029</f>
        <v>0.113317</v>
      </c>
      <c r="J79" s="54">
        <f t="shared" si="5"/>
        <v>-1.3316999999999996E-2</v>
      </c>
      <c r="K79" s="60"/>
      <c r="L79" s="49">
        <f>H70+H71+H72+H73+H74+H75+H76+H77+H78+H79</f>
        <v>2.6970720000000004</v>
      </c>
      <c r="M79" s="49">
        <f>I70+I71+I72+I73+I74+I75+I76+I77+I78+I79</f>
        <v>2.0078620000000003</v>
      </c>
    </row>
    <row r="80" spans="1:13" s="6" customFormat="1" ht="17.25" customHeight="1" x14ac:dyDescent="0.2">
      <c r="A80" s="67" t="s">
        <v>69</v>
      </c>
      <c r="B80" s="68"/>
      <c r="C80" s="68"/>
      <c r="D80" s="68"/>
      <c r="E80" s="68"/>
      <c r="F80" s="68"/>
      <c r="G80" s="68"/>
      <c r="H80" s="68"/>
      <c r="I80" s="68"/>
      <c r="J80" s="69"/>
      <c r="K80" s="4"/>
      <c r="L80" s="59"/>
      <c r="M80" s="59"/>
    </row>
    <row r="81" spans="1:13" s="13" customFormat="1" ht="18" customHeight="1" x14ac:dyDescent="0.25">
      <c r="A81" s="10">
        <v>1</v>
      </c>
      <c r="B81" s="61" t="s">
        <v>24</v>
      </c>
      <c r="C81" s="64" t="s">
        <v>25</v>
      </c>
      <c r="D81" s="61" t="s">
        <v>26</v>
      </c>
      <c r="E81" s="10">
        <v>202.47</v>
      </c>
      <c r="F81" s="10">
        <v>202.47</v>
      </c>
      <c r="G81" s="46" t="s">
        <v>91</v>
      </c>
      <c r="H81" s="53">
        <v>0</v>
      </c>
      <c r="I81" s="53">
        <v>0</v>
      </c>
      <c r="J81" s="54">
        <f>H81-I81</f>
        <v>0</v>
      </c>
    </row>
    <row r="82" spans="1:13" s="13" customFormat="1" ht="18" customHeight="1" x14ac:dyDescent="0.25">
      <c r="A82" s="10">
        <v>2</v>
      </c>
      <c r="B82" s="62"/>
      <c r="C82" s="65"/>
      <c r="D82" s="62"/>
      <c r="E82" s="10">
        <v>171.32</v>
      </c>
      <c r="F82" s="10">
        <v>171.32</v>
      </c>
      <c r="G82" s="46" t="s">
        <v>88</v>
      </c>
      <c r="H82" s="53">
        <v>0.08</v>
      </c>
      <c r="I82" s="53">
        <v>0</v>
      </c>
      <c r="J82" s="54">
        <f t="shared" ref="J82:J90" si="6">H82-I82</f>
        <v>0.08</v>
      </c>
    </row>
    <row r="83" spans="1:13" s="13" customFormat="1" ht="18" customHeight="1" x14ac:dyDescent="0.25">
      <c r="A83" s="10">
        <v>3</v>
      </c>
      <c r="B83" s="62"/>
      <c r="C83" s="65"/>
      <c r="D83" s="62"/>
      <c r="E83" s="10">
        <v>280.35000000000002</v>
      </c>
      <c r="F83" s="10">
        <v>280.35000000000002</v>
      </c>
      <c r="G83" s="48" t="s">
        <v>12</v>
      </c>
      <c r="H83" s="53">
        <v>2.189E-3</v>
      </c>
      <c r="I83" s="53">
        <v>9.4200000000000002E-4</v>
      </c>
      <c r="J83" s="54">
        <f t="shared" si="6"/>
        <v>1.2469999999999998E-3</v>
      </c>
    </row>
    <row r="84" spans="1:13" s="13" customFormat="1" ht="18" customHeight="1" x14ac:dyDescent="0.25">
      <c r="A84" s="10">
        <v>4</v>
      </c>
      <c r="B84" s="62"/>
      <c r="C84" s="65"/>
      <c r="D84" s="62"/>
      <c r="E84" s="56" t="s">
        <v>90</v>
      </c>
      <c r="F84" s="56" t="s">
        <v>90</v>
      </c>
      <c r="G84" s="46" t="s">
        <v>14</v>
      </c>
      <c r="H84" s="53">
        <f>0.02+0.03+1.95</f>
        <v>2</v>
      </c>
      <c r="I84" s="53">
        <f>0.03433+1.71028</f>
        <v>1.74461</v>
      </c>
      <c r="J84" s="54">
        <f t="shared" si="6"/>
        <v>0.25539000000000001</v>
      </c>
    </row>
    <row r="85" spans="1:13" s="13" customFormat="1" ht="18" customHeight="1" x14ac:dyDescent="0.25">
      <c r="A85" s="10">
        <v>5</v>
      </c>
      <c r="B85" s="62"/>
      <c r="C85" s="65"/>
      <c r="D85" s="62"/>
      <c r="E85" s="10">
        <v>202.47</v>
      </c>
      <c r="F85" s="10">
        <v>202.47</v>
      </c>
      <c r="G85" s="46" t="s">
        <v>89</v>
      </c>
      <c r="H85" s="53">
        <v>0</v>
      </c>
      <c r="I85" s="53">
        <v>0</v>
      </c>
      <c r="J85" s="54">
        <f t="shared" si="6"/>
        <v>0</v>
      </c>
    </row>
    <row r="86" spans="1:13" s="13" customFormat="1" ht="18" customHeight="1" x14ac:dyDescent="0.25">
      <c r="A86" s="10">
        <v>6</v>
      </c>
      <c r="B86" s="62"/>
      <c r="C86" s="65"/>
      <c r="D86" s="62"/>
      <c r="E86" s="10">
        <v>171.32</v>
      </c>
      <c r="F86" s="10">
        <v>171.32</v>
      </c>
      <c r="G86" s="46" t="s">
        <v>13</v>
      </c>
      <c r="H86" s="53">
        <v>0.20499999999999999</v>
      </c>
      <c r="I86" s="54">
        <v>0.209506</v>
      </c>
      <c r="J86" s="54">
        <f t="shared" si="6"/>
        <v>-4.50600000000001E-3</v>
      </c>
    </row>
    <row r="87" spans="1:13" s="13" customFormat="1" ht="18" customHeight="1" x14ac:dyDescent="0.25">
      <c r="A87" s="10">
        <v>7</v>
      </c>
      <c r="B87" s="62"/>
      <c r="C87" s="65"/>
      <c r="D87" s="62"/>
      <c r="E87" s="10">
        <v>202.47</v>
      </c>
      <c r="F87" s="10">
        <v>202.47</v>
      </c>
      <c r="G87" s="47" t="s">
        <v>84</v>
      </c>
      <c r="H87" s="53">
        <v>1E-3</v>
      </c>
      <c r="I87" s="53">
        <v>1E-3</v>
      </c>
      <c r="J87" s="54">
        <f t="shared" si="6"/>
        <v>0</v>
      </c>
    </row>
    <row r="88" spans="1:13" s="13" customFormat="1" ht="18" customHeight="1" x14ac:dyDescent="0.25">
      <c r="A88" s="10">
        <v>8</v>
      </c>
      <c r="B88" s="62"/>
      <c r="C88" s="65"/>
      <c r="D88" s="62"/>
      <c r="E88" s="58">
        <v>171.32</v>
      </c>
      <c r="F88" s="58">
        <v>171.32</v>
      </c>
      <c r="G88" s="47" t="s">
        <v>92</v>
      </c>
      <c r="H88" s="53">
        <v>0</v>
      </c>
      <c r="I88" s="54">
        <v>0</v>
      </c>
      <c r="J88" s="54">
        <f t="shared" si="6"/>
        <v>0</v>
      </c>
    </row>
    <row r="89" spans="1:13" s="13" customFormat="1" ht="18" customHeight="1" x14ac:dyDescent="0.25">
      <c r="A89" s="10">
        <v>9</v>
      </c>
      <c r="B89" s="62"/>
      <c r="C89" s="65"/>
      <c r="D89" s="62"/>
      <c r="E89" s="58">
        <v>171.32</v>
      </c>
      <c r="F89" s="58">
        <v>171.32</v>
      </c>
      <c r="G89" s="46" t="s">
        <v>15</v>
      </c>
      <c r="H89" s="55">
        <v>0.109</v>
      </c>
      <c r="I89" s="54">
        <v>6.2609999999999999E-2</v>
      </c>
      <c r="J89" s="54">
        <f t="shared" si="6"/>
        <v>4.6390000000000001E-2</v>
      </c>
      <c r="K89" s="11"/>
      <c r="L89" s="11"/>
      <c r="M89" s="12"/>
    </row>
    <row r="90" spans="1:13" s="13" customFormat="1" ht="18" customHeight="1" x14ac:dyDescent="0.25">
      <c r="A90" s="10">
        <v>10</v>
      </c>
      <c r="B90" s="63"/>
      <c r="C90" s="66"/>
      <c r="D90" s="63"/>
      <c r="E90" s="14">
        <v>249.33</v>
      </c>
      <c r="F90" s="14">
        <v>249.33</v>
      </c>
      <c r="G90" s="48" t="s">
        <v>8</v>
      </c>
      <c r="H90" s="53">
        <v>0.1</v>
      </c>
      <c r="I90" s="54">
        <f>0.038771+0.032029</f>
        <v>7.0800000000000002E-2</v>
      </c>
      <c r="J90" s="54">
        <f t="shared" si="6"/>
        <v>2.9200000000000004E-2</v>
      </c>
      <c r="K90" s="60"/>
      <c r="L90" s="49">
        <f>H81+H82+H83+H84+H85+H86+H87+H88+H89+H90</f>
        <v>2.4971890000000001</v>
      </c>
      <c r="M90" s="49">
        <f>I81+I82+I83+I84+I85+I86+I87+I88+I89+I90</f>
        <v>2.0894680000000001</v>
      </c>
    </row>
    <row r="91" spans="1:13" s="6" customFormat="1" ht="17.25" customHeight="1" x14ac:dyDescent="0.2">
      <c r="A91" s="67" t="s">
        <v>70</v>
      </c>
      <c r="B91" s="68"/>
      <c r="C91" s="68"/>
      <c r="D91" s="68"/>
      <c r="E91" s="68"/>
      <c r="F91" s="68"/>
      <c r="G91" s="68"/>
      <c r="H91" s="68"/>
      <c r="I91" s="68"/>
      <c r="J91" s="69"/>
      <c r="K91" s="4"/>
      <c r="L91" s="59"/>
      <c r="M91" s="59"/>
    </row>
    <row r="92" spans="1:13" s="13" customFormat="1" ht="18" customHeight="1" x14ac:dyDescent="0.25">
      <c r="A92" s="10">
        <v>1</v>
      </c>
      <c r="B92" s="61" t="s">
        <v>24</v>
      </c>
      <c r="C92" s="64" t="s">
        <v>25</v>
      </c>
      <c r="D92" s="61" t="s">
        <v>26</v>
      </c>
      <c r="E92" s="10">
        <v>208.75</v>
      </c>
      <c r="F92" s="10">
        <v>208.75</v>
      </c>
      <c r="G92" s="46" t="s">
        <v>91</v>
      </c>
      <c r="H92" s="53">
        <v>0</v>
      </c>
      <c r="I92" s="53">
        <v>0</v>
      </c>
      <c r="J92" s="54">
        <f>H92-I92</f>
        <v>0</v>
      </c>
    </row>
    <row r="93" spans="1:13" s="13" customFormat="1" ht="18" customHeight="1" x14ac:dyDescent="0.25">
      <c r="A93" s="10">
        <v>2</v>
      </c>
      <c r="B93" s="62"/>
      <c r="C93" s="65"/>
      <c r="D93" s="62"/>
      <c r="E93" s="10">
        <v>176.51</v>
      </c>
      <c r="F93" s="10">
        <v>176.51</v>
      </c>
      <c r="G93" s="46" t="s">
        <v>88</v>
      </c>
      <c r="H93" s="53">
        <v>8.5000000000000006E-2</v>
      </c>
      <c r="I93" s="53">
        <v>0</v>
      </c>
      <c r="J93" s="54">
        <f t="shared" ref="J93:J102" si="7">H93-I93</f>
        <v>8.5000000000000006E-2</v>
      </c>
    </row>
    <row r="94" spans="1:13" s="13" customFormat="1" ht="18" customHeight="1" x14ac:dyDescent="0.25">
      <c r="A94" s="10">
        <v>3</v>
      </c>
      <c r="B94" s="62"/>
      <c r="C94" s="65"/>
      <c r="D94" s="62"/>
      <c r="E94" s="10">
        <v>289.02999999999997</v>
      </c>
      <c r="F94" s="10">
        <v>289.02999999999997</v>
      </c>
      <c r="G94" s="48" t="s">
        <v>12</v>
      </c>
      <c r="H94" s="53">
        <v>2.189E-3</v>
      </c>
      <c r="I94" s="53">
        <v>1.8900000000000001E-4</v>
      </c>
      <c r="J94" s="54">
        <f t="shared" si="7"/>
        <v>2E-3</v>
      </c>
    </row>
    <row r="95" spans="1:13" s="13" customFormat="1" ht="18" customHeight="1" x14ac:dyDescent="0.25">
      <c r="A95" s="10">
        <v>4</v>
      </c>
      <c r="B95" s="62"/>
      <c r="C95" s="65"/>
      <c r="D95" s="62"/>
      <c r="E95" s="56" t="s">
        <v>94</v>
      </c>
      <c r="F95" s="56" t="s">
        <v>94</v>
      </c>
      <c r="G95" s="46" t="s">
        <v>14</v>
      </c>
      <c r="H95" s="53">
        <f>0.02+0.03+1.95</f>
        <v>2</v>
      </c>
      <c r="I95" s="53">
        <f>0.033532+1.62964</f>
        <v>1.6631719999999999</v>
      </c>
      <c r="J95" s="54">
        <f t="shared" si="7"/>
        <v>0.33682800000000013</v>
      </c>
    </row>
    <row r="96" spans="1:13" s="13" customFormat="1" ht="18" customHeight="1" x14ac:dyDescent="0.25">
      <c r="A96" s="10">
        <v>5</v>
      </c>
      <c r="B96" s="62"/>
      <c r="C96" s="65"/>
      <c r="D96" s="62"/>
      <c r="E96" s="10">
        <v>208.75</v>
      </c>
      <c r="F96" s="10">
        <v>208.75</v>
      </c>
      <c r="G96" s="46" t="s">
        <v>89</v>
      </c>
      <c r="H96" s="53">
        <v>0</v>
      </c>
      <c r="I96" s="53">
        <v>0</v>
      </c>
      <c r="J96" s="54">
        <f t="shared" si="7"/>
        <v>0</v>
      </c>
    </row>
    <row r="97" spans="1:13" s="13" customFormat="1" ht="18" customHeight="1" x14ac:dyDescent="0.25">
      <c r="A97" s="10">
        <v>6</v>
      </c>
      <c r="B97" s="62"/>
      <c r="C97" s="65"/>
      <c r="D97" s="62"/>
      <c r="E97" s="10">
        <v>176.51</v>
      </c>
      <c r="F97" s="10">
        <v>176.51</v>
      </c>
      <c r="G97" s="46" t="s">
        <v>13</v>
      </c>
      <c r="H97" s="53">
        <v>0.20499999999999999</v>
      </c>
      <c r="I97" s="54">
        <v>0.181316</v>
      </c>
      <c r="J97" s="54">
        <f t="shared" si="7"/>
        <v>2.3683999999999983E-2</v>
      </c>
    </row>
    <row r="98" spans="1:13" s="13" customFormat="1" ht="18" customHeight="1" x14ac:dyDescent="0.25">
      <c r="A98" s="10"/>
      <c r="B98" s="62"/>
      <c r="C98" s="65"/>
      <c r="D98" s="62"/>
      <c r="E98" s="10">
        <v>208.75</v>
      </c>
      <c r="F98" s="10">
        <v>208.75</v>
      </c>
      <c r="G98" s="46" t="s">
        <v>95</v>
      </c>
      <c r="H98" s="53">
        <v>9.3799999999999994E-3</v>
      </c>
      <c r="I98" s="54">
        <v>1.0560000000000001E-3</v>
      </c>
      <c r="J98" s="54">
        <f t="shared" ref="J98" si="8">H98-I98</f>
        <v>8.3239999999999998E-3</v>
      </c>
    </row>
    <row r="99" spans="1:13" s="13" customFormat="1" ht="18" customHeight="1" x14ac:dyDescent="0.25">
      <c r="A99" s="10">
        <v>7</v>
      </c>
      <c r="B99" s="62"/>
      <c r="C99" s="65"/>
      <c r="D99" s="62"/>
      <c r="E99" s="10">
        <v>208.75</v>
      </c>
      <c r="F99" s="10">
        <v>208.75</v>
      </c>
      <c r="G99" s="47" t="s">
        <v>84</v>
      </c>
      <c r="H99" s="53">
        <v>1E-3</v>
      </c>
      <c r="I99" s="53">
        <v>1E-3</v>
      </c>
      <c r="J99" s="54">
        <f t="shared" si="7"/>
        <v>0</v>
      </c>
    </row>
    <row r="100" spans="1:13" s="13" customFormat="1" ht="18" customHeight="1" x14ac:dyDescent="0.25">
      <c r="A100" s="10">
        <v>8</v>
      </c>
      <c r="B100" s="62"/>
      <c r="C100" s="65"/>
      <c r="D100" s="62"/>
      <c r="E100" s="58">
        <v>176.51</v>
      </c>
      <c r="F100" s="58">
        <v>176.51</v>
      </c>
      <c r="G100" s="47" t="s">
        <v>92</v>
      </c>
      <c r="H100" s="53">
        <v>0.2</v>
      </c>
      <c r="I100" s="54">
        <v>0</v>
      </c>
      <c r="J100" s="54">
        <f t="shared" si="7"/>
        <v>0.2</v>
      </c>
    </row>
    <row r="101" spans="1:13" s="13" customFormat="1" ht="18" customHeight="1" x14ac:dyDescent="0.25">
      <c r="A101" s="10">
        <v>9</v>
      </c>
      <c r="B101" s="62"/>
      <c r="C101" s="65"/>
      <c r="D101" s="62"/>
      <c r="E101" s="58">
        <v>176.51</v>
      </c>
      <c r="F101" s="58">
        <v>176.51</v>
      </c>
      <c r="G101" s="46" t="s">
        <v>15</v>
      </c>
      <c r="H101" s="55">
        <v>0.109</v>
      </c>
      <c r="I101" s="54">
        <v>0.10909000000000001</v>
      </c>
      <c r="J101" s="54">
        <f t="shared" si="7"/>
        <v>-9.0000000000006741E-5</v>
      </c>
      <c r="K101" s="11"/>
      <c r="L101" s="11"/>
      <c r="M101" s="12"/>
    </row>
    <row r="102" spans="1:13" s="13" customFormat="1" ht="18" customHeight="1" x14ac:dyDescent="0.25">
      <c r="A102" s="10">
        <v>10</v>
      </c>
      <c r="B102" s="63"/>
      <c r="C102" s="66"/>
      <c r="D102" s="63"/>
      <c r="E102" s="14">
        <v>257.06</v>
      </c>
      <c r="F102" s="14">
        <v>257.06</v>
      </c>
      <c r="G102" s="48" t="s">
        <v>8</v>
      </c>
      <c r="H102" s="53">
        <v>0.1</v>
      </c>
      <c r="I102" s="54">
        <f>0.04133+0.032029</f>
        <v>7.3359000000000008E-2</v>
      </c>
      <c r="J102" s="54">
        <f t="shared" si="7"/>
        <v>2.6640999999999998E-2</v>
      </c>
      <c r="K102" s="60"/>
      <c r="L102" s="49">
        <f>SUM(H92:H102)</f>
        <v>2.7115690000000003</v>
      </c>
      <c r="M102" s="49">
        <f>SUM(I92:I102)</f>
        <v>2.0291819999999996</v>
      </c>
    </row>
    <row r="103" spans="1:13" s="6" customFormat="1" ht="17.25" customHeight="1" x14ac:dyDescent="0.2">
      <c r="A103" s="67" t="s">
        <v>71</v>
      </c>
      <c r="B103" s="68"/>
      <c r="C103" s="68"/>
      <c r="D103" s="68"/>
      <c r="E103" s="68"/>
      <c r="F103" s="68"/>
      <c r="G103" s="68"/>
      <c r="H103" s="68"/>
      <c r="I103" s="68"/>
      <c r="J103" s="69"/>
      <c r="K103" s="4"/>
      <c r="L103" s="59"/>
      <c r="M103" s="59"/>
    </row>
    <row r="104" spans="1:13" s="13" customFormat="1" ht="18" customHeight="1" x14ac:dyDescent="0.25">
      <c r="A104" s="10">
        <v>1</v>
      </c>
      <c r="B104" s="61" t="s">
        <v>24</v>
      </c>
      <c r="C104" s="64" t="s">
        <v>25</v>
      </c>
      <c r="D104" s="61" t="s">
        <v>26</v>
      </c>
      <c r="E104" s="10">
        <v>208.75</v>
      </c>
      <c r="F104" s="10">
        <v>208.75</v>
      </c>
      <c r="G104" s="46" t="s">
        <v>91</v>
      </c>
      <c r="H104" s="53">
        <v>5.2059999999999997E-3</v>
      </c>
      <c r="I104" s="53">
        <v>6.7260000000000002E-3</v>
      </c>
      <c r="J104" s="54">
        <f>H104-I104</f>
        <v>-1.5200000000000005E-3</v>
      </c>
    </row>
    <row r="105" spans="1:13" s="13" customFormat="1" ht="18" customHeight="1" x14ac:dyDescent="0.25">
      <c r="A105" s="10">
        <v>2</v>
      </c>
      <c r="B105" s="62"/>
      <c r="C105" s="65"/>
      <c r="D105" s="62"/>
      <c r="E105" s="10">
        <v>176.51</v>
      </c>
      <c r="F105" s="10">
        <v>176.51</v>
      </c>
      <c r="G105" s="46" t="s">
        <v>88</v>
      </c>
      <c r="H105" s="53">
        <v>8.5000000000000006E-2</v>
      </c>
      <c r="I105" s="53">
        <v>1.0272E-2</v>
      </c>
      <c r="J105" s="54">
        <f t="shared" ref="J105:J114" si="9">H105-I105</f>
        <v>7.4728000000000003E-2</v>
      </c>
    </row>
    <row r="106" spans="1:13" s="13" customFormat="1" ht="18" customHeight="1" x14ac:dyDescent="0.25">
      <c r="A106" s="10">
        <v>3</v>
      </c>
      <c r="B106" s="62"/>
      <c r="C106" s="65"/>
      <c r="D106" s="62"/>
      <c r="E106" s="10">
        <v>289.02999999999997</v>
      </c>
      <c r="F106" s="10">
        <v>289.02999999999997</v>
      </c>
      <c r="G106" s="48" t="s">
        <v>12</v>
      </c>
      <c r="H106" s="53">
        <v>2.2279999999999999E-3</v>
      </c>
      <c r="I106" s="53">
        <v>7.5600000000000005E-4</v>
      </c>
      <c r="J106" s="54">
        <f t="shared" si="9"/>
        <v>1.4719999999999998E-3</v>
      </c>
    </row>
    <row r="107" spans="1:13" s="13" customFormat="1" ht="18" customHeight="1" x14ac:dyDescent="0.25">
      <c r="A107" s="10">
        <v>4</v>
      </c>
      <c r="B107" s="62"/>
      <c r="C107" s="65"/>
      <c r="D107" s="62"/>
      <c r="E107" s="56" t="s">
        <v>94</v>
      </c>
      <c r="F107" s="56" t="s">
        <v>94</v>
      </c>
      <c r="G107" s="46" t="s">
        <v>14</v>
      </c>
      <c r="H107" s="53">
        <f>0.9+0.02+0.03+2.05+0.5</f>
        <v>3.5</v>
      </c>
      <c r="I107" s="53">
        <f>0.75341+0.036476+1.83687+1.332651</f>
        <v>3.9594069999999997</v>
      </c>
      <c r="J107" s="54">
        <f t="shared" si="9"/>
        <v>-0.45940699999999968</v>
      </c>
    </row>
    <row r="108" spans="1:13" s="13" customFormat="1" ht="18" customHeight="1" x14ac:dyDescent="0.25">
      <c r="A108" s="10">
        <v>5</v>
      </c>
      <c r="B108" s="62"/>
      <c r="C108" s="65"/>
      <c r="D108" s="62"/>
      <c r="E108" s="10">
        <v>208.75</v>
      </c>
      <c r="F108" s="10">
        <v>208.75</v>
      </c>
      <c r="G108" s="46" t="s">
        <v>89</v>
      </c>
      <c r="H108" s="53">
        <v>5.0000000000000001E-3</v>
      </c>
      <c r="I108" s="53">
        <v>0</v>
      </c>
      <c r="J108" s="54">
        <f t="shared" si="9"/>
        <v>5.0000000000000001E-3</v>
      </c>
    </row>
    <row r="109" spans="1:13" s="13" customFormat="1" ht="18" customHeight="1" x14ac:dyDescent="0.25">
      <c r="A109" s="10">
        <v>6</v>
      </c>
      <c r="B109" s="62"/>
      <c r="C109" s="65"/>
      <c r="D109" s="62"/>
      <c r="E109" s="10">
        <v>176.51</v>
      </c>
      <c r="F109" s="10">
        <v>176.51</v>
      </c>
      <c r="G109" s="46" t="s">
        <v>13</v>
      </c>
      <c r="H109" s="53">
        <v>0.20499999999999999</v>
      </c>
      <c r="I109" s="54">
        <v>0.201042</v>
      </c>
      <c r="J109" s="54">
        <f t="shared" si="9"/>
        <v>3.9579999999999893E-3</v>
      </c>
    </row>
    <row r="110" spans="1:13" s="13" customFormat="1" ht="18" customHeight="1" x14ac:dyDescent="0.25">
      <c r="A110" s="10"/>
      <c r="B110" s="62"/>
      <c r="C110" s="65"/>
      <c r="D110" s="62"/>
      <c r="E110" s="10">
        <v>208.75</v>
      </c>
      <c r="F110" s="10">
        <v>208.75</v>
      </c>
      <c r="G110" s="46" t="s">
        <v>95</v>
      </c>
      <c r="H110" s="53">
        <v>1.1379999999999999E-2</v>
      </c>
      <c r="I110" s="54">
        <v>1.8190000000000001E-3</v>
      </c>
      <c r="J110" s="54">
        <f t="shared" si="9"/>
        <v>9.5610000000000001E-3</v>
      </c>
    </row>
    <row r="111" spans="1:13" s="13" customFormat="1" ht="18" customHeight="1" x14ac:dyDescent="0.25">
      <c r="A111" s="10">
        <v>7</v>
      </c>
      <c r="B111" s="62"/>
      <c r="C111" s="65"/>
      <c r="D111" s="62"/>
      <c r="E111" s="10">
        <v>208.75</v>
      </c>
      <c r="F111" s="10">
        <v>208.75</v>
      </c>
      <c r="G111" s="47" t="s">
        <v>84</v>
      </c>
      <c r="H111" s="53">
        <v>1E-3</v>
      </c>
      <c r="I111" s="53">
        <v>1E-3</v>
      </c>
      <c r="J111" s="54">
        <f t="shared" si="9"/>
        <v>0</v>
      </c>
    </row>
    <row r="112" spans="1:13" s="13" customFormat="1" ht="18" customHeight="1" x14ac:dyDescent="0.25">
      <c r="A112" s="10">
        <v>8</v>
      </c>
      <c r="B112" s="62"/>
      <c r="C112" s="65"/>
      <c r="D112" s="62"/>
      <c r="E112" s="58">
        <v>176.51</v>
      </c>
      <c r="F112" s="58">
        <v>176.51</v>
      </c>
      <c r="G112" s="47" t="s">
        <v>92</v>
      </c>
      <c r="H112" s="53">
        <v>0.35</v>
      </c>
      <c r="I112" s="54">
        <v>0.15343699999999999</v>
      </c>
      <c r="J112" s="54">
        <f t="shared" si="9"/>
        <v>0.19656299999999999</v>
      </c>
    </row>
    <row r="113" spans="1:13" s="13" customFormat="1" ht="18" customHeight="1" x14ac:dyDescent="0.25">
      <c r="A113" s="10">
        <v>9</v>
      </c>
      <c r="B113" s="62"/>
      <c r="C113" s="65"/>
      <c r="D113" s="62"/>
      <c r="E113" s="58">
        <v>176.51</v>
      </c>
      <c r="F113" s="58">
        <v>176.51</v>
      </c>
      <c r="G113" s="46" t="s">
        <v>15</v>
      </c>
      <c r="H113" s="53">
        <v>0.182</v>
      </c>
      <c r="I113" s="54">
        <v>0.21268999999999999</v>
      </c>
      <c r="J113" s="54">
        <f t="shared" si="9"/>
        <v>-3.0689999999999995E-2</v>
      </c>
      <c r="K113" s="11"/>
      <c r="L113" s="11"/>
      <c r="M113" s="12"/>
    </row>
    <row r="114" spans="1:13" s="13" customFormat="1" ht="18" customHeight="1" x14ac:dyDescent="0.25">
      <c r="A114" s="10">
        <v>10</v>
      </c>
      <c r="B114" s="63"/>
      <c r="C114" s="66"/>
      <c r="D114" s="63"/>
      <c r="E114" s="14">
        <v>257.06</v>
      </c>
      <c r="F114" s="14">
        <v>257.06</v>
      </c>
      <c r="G114" s="48" t="s">
        <v>8</v>
      </c>
      <c r="H114" s="53">
        <v>0.15</v>
      </c>
      <c r="I114" s="54">
        <f>0.090058+0.032029</f>
        <v>0.122087</v>
      </c>
      <c r="J114" s="54">
        <f t="shared" si="9"/>
        <v>2.7912999999999993E-2</v>
      </c>
      <c r="K114" s="60"/>
      <c r="L114" s="49">
        <f>SUM(H104:H114)</f>
        <v>4.4968140000000005</v>
      </c>
      <c r="M114" s="49">
        <f>SUM(I104:I114)</f>
        <v>4.6692360000000006</v>
      </c>
    </row>
    <row r="115" spans="1:13" s="6" customFormat="1" ht="17.25" customHeight="1" x14ac:dyDescent="0.2">
      <c r="A115" s="67" t="s">
        <v>72</v>
      </c>
      <c r="B115" s="68"/>
      <c r="C115" s="68"/>
      <c r="D115" s="68"/>
      <c r="E115" s="68"/>
      <c r="F115" s="68"/>
      <c r="G115" s="68"/>
      <c r="H115" s="68"/>
      <c r="I115" s="68"/>
      <c r="J115" s="69"/>
      <c r="K115" s="4"/>
      <c r="L115" s="59"/>
      <c r="M115" s="59"/>
    </row>
    <row r="116" spans="1:13" s="13" customFormat="1" ht="18" customHeight="1" x14ac:dyDescent="0.25">
      <c r="A116" s="10">
        <v>1</v>
      </c>
      <c r="B116" s="61" t="s">
        <v>24</v>
      </c>
      <c r="C116" s="64" t="s">
        <v>25</v>
      </c>
      <c r="D116" s="61" t="s">
        <v>26</v>
      </c>
      <c r="E116" s="10">
        <v>208.75</v>
      </c>
      <c r="F116" s="10">
        <v>208.75</v>
      </c>
      <c r="G116" s="46" t="s">
        <v>91</v>
      </c>
      <c r="H116" s="53">
        <v>3.5000000000000003E-2</v>
      </c>
      <c r="I116" s="53">
        <v>2.2697999999999999E-2</v>
      </c>
      <c r="J116" s="54">
        <f>H116-I116</f>
        <v>1.2302000000000004E-2</v>
      </c>
    </row>
    <row r="117" spans="1:13" s="13" customFormat="1" ht="18" customHeight="1" x14ac:dyDescent="0.25">
      <c r="A117" s="10">
        <v>2</v>
      </c>
      <c r="B117" s="62"/>
      <c r="C117" s="65"/>
      <c r="D117" s="62"/>
      <c r="E117" s="10">
        <v>176.51</v>
      </c>
      <c r="F117" s="10">
        <v>176.51</v>
      </c>
      <c r="G117" s="46" t="s">
        <v>88</v>
      </c>
      <c r="H117" s="53">
        <v>0.14000000000000001</v>
      </c>
      <c r="I117" s="53">
        <v>1.8289E-2</v>
      </c>
      <c r="J117" s="54">
        <f t="shared" ref="J117:J127" si="10">H117-I117</f>
        <v>0.12171100000000001</v>
      </c>
    </row>
    <row r="118" spans="1:13" s="13" customFormat="1" ht="18" customHeight="1" x14ac:dyDescent="0.25">
      <c r="A118" s="10">
        <v>3</v>
      </c>
      <c r="B118" s="62"/>
      <c r="C118" s="65"/>
      <c r="D118" s="62"/>
      <c r="E118" s="10">
        <v>289.02999999999997</v>
      </c>
      <c r="F118" s="10">
        <v>289.02999999999997</v>
      </c>
      <c r="G118" s="48" t="s">
        <v>12</v>
      </c>
      <c r="H118" s="53">
        <v>2.5929999999999998E-3</v>
      </c>
      <c r="I118" s="53">
        <v>2.3280000000000002E-3</v>
      </c>
      <c r="J118" s="54">
        <f t="shared" si="10"/>
        <v>2.6499999999999961E-4</v>
      </c>
    </row>
    <row r="119" spans="1:13" s="13" customFormat="1" ht="18" customHeight="1" x14ac:dyDescent="0.25">
      <c r="A119" s="10"/>
      <c r="B119" s="62"/>
      <c r="C119" s="65"/>
      <c r="D119" s="62"/>
      <c r="E119" s="10">
        <v>208.75</v>
      </c>
      <c r="F119" s="10">
        <v>208.75</v>
      </c>
      <c r="G119" s="48" t="s">
        <v>96</v>
      </c>
      <c r="H119" s="53">
        <v>1.1999999999999999E-3</v>
      </c>
      <c r="I119" s="53">
        <v>1.31E-3</v>
      </c>
      <c r="J119" s="54">
        <f t="shared" ref="J119" si="11">H119-I119</f>
        <v>-1.1000000000000007E-4</v>
      </c>
    </row>
    <row r="120" spans="1:13" s="13" customFormat="1" ht="18" customHeight="1" x14ac:dyDescent="0.25">
      <c r="A120" s="10">
        <v>4</v>
      </c>
      <c r="B120" s="62"/>
      <c r="C120" s="65"/>
      <c r="D120" s="62"/>
      <c r="E120" s="56" t="s">
        <v>94</v>
      </c>
      <c r="F120" s="56" t="s">
        <v>94</v>
      </c>
      <c r="G120" s="46" t="s">
        <v>14</v>
      </c>
      <c r="H120" s="53">
        <f>2.5+0.02+0.03+2.55+1.3</f>
        <v>6.3999999999999995</v>
      </c>
      <c r="I120" s="53">
        <f>3.3532+0.040308+1.94041</f>
        <v>5.3339180000000006</v>
      </c>
      <c r="J120" s="54">
        <f t="shared" si="10"/>
        <v>1.0660819999999989</v>
      </c>
    </row>
    <row r="121" spans="1:13" s="13" customFormat="1" ht="18" customHeight="1" x14ac:dyDescent="0.25">
      <c r="A121" s="10">
        <v>5</v>
      </c>
      <c r="B121" s="62"/>
      <c r="C121" s="65"/>
      <c r="D121" s="62"/>
      <c r="E121" s="10">
        <v>208.75</v>
      </c>
      <c r="F121" s="10">
        <v>208.75</v>
      </c>
      <c r="G121" s="46" t="s">
        <v>89</v>
      </c>
      <c r="H121" s="53">
        <v>1.4999999999999999E-2</v>
      </c>
      <c r="I121" s="53">
        <v>1.2166E-2</v>
      </c>
      <c r="J121" s="54">
        <f t="shared" si="10"/>
        <v>2.8339999999999997E-3</v>
      </c>
    </row>
    <row r="122" spans="1:13" s="13" customFormat="1" ht="18" customHeight="1" x14ac:dyDescent="0.25">
      <c r="A122" s="10">
        <v>6</v>
      </c>
      <c r="B122" s="62"/>
      <c r="C122" s="65"/>
      <c r="D122" s="62"/>
      <c r="E122" s="10">
        <v>176.51</v>
      </c>
      <c r="F122" s="10">
        <v>176.51</v>
      </c>
      <c r="G122" s="46" t="s">
        <v>13</v>
      </c>
      <c r="H122" s="53">
        <v>0.20499999999999999</v>
      </c>
      <c r="I122" s="53">
        <v>0.18771299999999999</v>
      </c>
      <c r="J122" s="54">
        <f t="shared" si="10"/>
        <v>1.7286999999999997E-2</v>
      </c>
    </row>
    <row r="123" spans="1:13" s="13" customFormat="1" ht="18" customHeight="1" x14ac:dyDescent="0.25">
      <c r="A123" s="10"/>
      <c r="B123" s="62"/>
      <c r="C123" s="65"/>
      <c r="D123" s="62"/>
      <c r="E123" s="10">
        <v>208.75</v>
      </c>
      <c r="F123" s="10">
        <v>208.75</v>
      </c>
      <c r="G123" s="46" t="s">
        <v>95</v>
      </c>
      <c r="H123" s="53">
        <v>1.9380000000000001E-2</v>
      </c>
      <c r="I123" s="53">
        <v>1.877E-3</v>
      </c>
      <c r="J123" s="54">
        <f t="shared" ref="J123" si="12">H123-I123</f>
        <v>1.7503000000000001E-2</v>
      </c>
    </row>
    <row r="124" spans="1:13" s="13" customFormat="1" ht="18" customHeight="1" x14ac:dyDescent="0.25">
      <c r="A124" s="10">
        <v>7</v>
      </c>
      <c r="B124" s="62"/>
      <c r="C124" s="65"/>
      <c r="D124" s="62"/>
      <c r="E124" s="10">
        <v>208.75</v>
      </c>
      <c r="F124" s="10">
        <v>208.75</v>
      </c>
      <c r="G124" s="47" t="s">
        <v>84</v>
      </c>
      <c r="H124" s="53">
        <v>1E-3</v>
      </c>
      <c r="I124" s="53">
        <v>1E-3</v>
      </c>
      <c r="J124" s="54">
        <f t="shared" si="10"/>
        <v>0</v>
      </c>
    </row>
    <row r="125" spans="1:13" s="13" customFormat="1" ht="18" customHeight="1" x14ac:dyDescent="0.25">
      <c r="A125" s="10">
        <v>8</v>
      </c>
      <c r="B125" s="62"/>
      <c r="C125" s="65"/>
      <c r="D125" s="62"/>
      <c r="E125" s="58">
        <v>176.51</v>
      </c>
      <c r="F125" s="58">
        <v>176.51</v>
      </c>
      <c r="G125" s="47" t="s">
        <v>92</v>
      </c>
      <c r="H125" s="53">
        <v>0.45</v>
      </c>
      <c r="I125" s="53">
        <v>0.35181699999999999</v>
      </c>
      <c r="J125" s="54">
        <f t="shared" si="10"/>
        <v>9.818300000000002E-2</v>
      </c>
    </row>
    <row r="126" spans="1:13" s="13" customFormat="1" ht="18" customHeight="1" x14ac:dyDescent="0.25">
      <c r="A126" s="10">
        <v>9</v>
      </c>
      <c r="B126" s="62"/>
      <c r="C126" s="65"/>
      <c r="D126" s="62"/>
      <c r="E126" s="58">
        <v>176.51</v>
      </c>
      <c r="F126" s="58">
        <v>176.51</v>
      </c>
      <c r="G126" s="46" t="s">
        <v>15</v>
      </c>
      <c r="H126" s="53">
        <v>0.27400000000000002</v>
      </c>
      <c r="I126" s="53">
        <v>0.31619000000000003</v>
      </c>
      <c r="J126" s="54">
        <f t="shared" si="10"/>
        <v>-4.2190000000000005E-2</v>
      </c>
      <c r="K126" s="11"/>
      <c r="L126" s="11"/>
      <c r="M126" s="12"/>
    </row>
    <row r="127" spans="1:13" s="13" customFormat="1" ht="18" customHeight="1" x14ac:dyDescent="0.25">
      <c r="A127" s="10">
        <v>10</v>
      </c>
      <c r="B127" s="63"/>
      <c r="C127" s="66"/>
      <c r="D127" s="63"/>
      <c r="E127" s="14">
        <v>257.06</v>
      </c>
      <c r="F127" s="14">
        <v>257.06</v>
      </c>
      <c r="G127" s="48" t="s">
        <v>8</v>
      </c>
      <c r="H127" s="53">
        <v>0.2</v>
      </c>
      <c r="I127" s="53">
        <f>0.037451+0.032029</f>
        <v>6.948E-2</v>
      </c>
      <c r="J127" s="54">
        <f t="shared" si="10"/>
        <v>0.13052000000000002</v>
      </c>
      <c r="K127" s="60"/>
      <c r="L127" s="49">
        <f>SUM(H116:H127)</f>
        <v>7.7431729999999996</v>
      </c>
      <c r="M127" s="49">
        <f>SUM(I116:I127)</f>
        <v>6.3187860000000002</v>
      </c>
    </row>
    <row r="128" spans="1:13" s="6" customFormat="1" ht="17.25" customHeight="1" x14ac:dyDescent="0.2">
      <c r="A128" s="67" t="s">
        <v>73</v>
      </c>
      <c r="B128" s="68"/>
      <c r="C128" s="68"/>
      <c r="D128" s="68"/>
      <c r="E128" s="68"/>
      <c r="F128" s="68"/>
      <c r="G128" s="68"/>
      <c r="H128" s="68"/>
      <c r="I128" s="68"/>
      <c r="J128" s="69"/>
      <c r="K128" s="4"/>
      <c r="L128" s="59"/>
      <c r="M128" s="59"/>
    </row>
    <row r="129" spans="1:13" s="13" customFormat="1" ht="18" customHeight="1" x14ac:dyDescent="0.25">
      <c r="A129" s="10">
        <v>1</v>
      </c>
      <c r="B129" s="61" t="s">
        <v>24</v>
      </c>
      <c r="C129" s="64" t="s">
        <v>25</v>
      </c>
      <c r="D129" s="61" t="s">
        <v>26</v>
      </c>
      <c r="E129" s="10">
        <v>208.75</v>
      </c>
      <c r="F129" s="10">
        <v>208.75</v>
      </c>
      <c r="G129" s="46" t="s">
        <v>91</v>
      </c>
      <c r="H129" s="53">
        <v>4.8000000000000001E-2</v>
      </c>
      <c r="I129" s="53">
        <v>0</v>
      </c>
      <c r="J129" s="54">
        <f>H129-I129</f>
        <v>4.8000000000000001E-2</v>
      </c>
    </row>
    <row r="130" spans="1:13" s="13" customFormat="1" ht="18" customHeight="1" x14ac:dyDescent="0.25">
      <c r="A130" s="10">
        <v>2</v>
      </c>
      <c r="B130" s="62"/>
      <c r="C130" s="65"/>
      <c r="D130" s="62"/>
      <c r="E130" s="10">
        <v>176.51</v>
      </c>
      <c r="F130" s="10">
        <v>176.51</v>
      </c>
      <c r="G130" s="46" t="s">
        <v>88</v>
      </c>
      <c r="H130" s="53">
        <v>0.18</v>
      </c>
      <c r="I130" s="53">
        <v>3.6566000000000001E-2</v>
      </c>
      <c r="J130" s="54">
        <f t="shared" ref="J130:J140" si="13">H130-I130</f>
        <v>0.14343400000000001</v>
      </c>
    </row>
    <row r="131" spans="1:13" s="13" customFormat="1" ht="18" customHeight="1" x14ac:dyDescent="0.25">
      <c r="A131" s="10">
        <v>3</v>
      </c>
      <c r="B131" s="62"/>
      <c r="C131" s="65"/>
      <c r="D131" s="62"/>
      <c r="E131" s="10">
        <v>289.02999999999997</v>
      </c>
      <c r="F131" s="10">
        <v>289.02999999999997</v>
      </c>
      <c r="G131" s="48" t="s">
        <v>12</v>
      </c>
      <c r="H131" s="53">
        <v>2.5089999999999999E-3</v>
      </c>
      <c r="I131" s="53">
        <v>2.0439999999999998E-3</v>
      </c>
      <c r="J131" s="54">
        <f t="shared" si="13"/>
        <v>4.6500000000000014E-4</v>
      </c>
    </row>
    <row r="132" spans="1:13" s="13" customFormat="1" ht="18" customHeight="1" x14ac:dyDescent="0.25">
      <c r="A132" s="10"/>
      <c r="B132" s="62"/>
      <c r="C132" s="65"/>
      <c r="D132" s="62"/>
      <c r="E132" s="10">
        <v>208.75</v>
      </c>
      <c r="F132" s="10">
        <v>208.75</v>
      </c>
      <c r="G132" s="48" t="s">
        <v>96</v>
      </c>
      <c r="H132" s="53">
        <v>2.3999999999999998E-3</v>
      </c>
      <c r="I132" s="53">
        <v>2.63E-3</v>
      </c>
      <c r="J132" s="54">
        <f t="shared" ref="J132" si="14">H132-I132</f>
        <v>-2.3000000000000017E-4</v>
      </c>
    </row>
    <row r="133" spans="1:13" s="13" customFormat="1" ht="18" customHeight="1" x14ac:dyDescent="0.25">
      <c r="A133" s="10">
        <v>4</v>
      </c>
      <c r="B133" s="62"/>
      <c r="C133" s="65"/>
      <c r="D133" s="62"/>
      <c r="E133" s="56" t="s">
        <v>94</v>
      </c>
      <c r="F133" s="56" t="s">
        <v>94</v>
      </c>
      <c r="G133" s="46" t="s">
        <v>14</v>
      </c>
      <c r="H133" s="53">
        <f>4.1+0.02+0.03+2.65+2.2</f>
        <v>9</v>
      </c>
      <c r="I133" s="53">
        <f>4.9726+0.043567+2.19931+0.131514</f>
        <v>7.346991</v>
      </c>
      <c r="J133" s="54">
        <f t="shared" si="13"/>
        <v>1.653009</v>
      </c>
    </row>
    <row r="134" spans="1:13" s="13" customFormat="1" ht="18" customHeight="1" x14ac:dyDescent="0.25">
      <c r="A134" s="10">
        <v>5</v>
      </c>
      <c r="B134" s="62"/>
      <c r="C134" s="65"/>
      <c r="D134" s="62"/>
      <c r="E134" s="10">
        <v>208.75</v>
      </c>
      <c r="F134" s="10">
        <v>208.75</v>
      </c>
      <c r="G134" s="46" t="s">
        <v>89</v>
      </c>
      <c r="H134" s="53">
        <v>0.02</v>
      </c>
      <c r="I134" s="53">
        <v>2.4331999999999999E-2</v>
      </c>
      <c r="J134" s="54">
        <f t="shared" si="13"/>
        <v>-4.331999999999999E-3</v>
      </c>
    </row>
    <row r="135" spans="1:13" s="13" customFormat="1" ht="18" customHeight="1" x14ac:dyDescent="0.25">
      <c r="A135" s="10">
        <v>6</v>
      </c>
      <c r="B135" s="62"/>
      <c r="C135" s="65"/>
      <c r="D135" s="62"/>
      <c r="E135" s="10">
        <v>176.51</v>
      </c>
      <c r="F135" s="10">
        <v>176.51</v>
      </c>
      <c r="G135" s="46" t="s">
        <v>13</v>
      </c>
      <c r="H135" s="53">
        <v>0.21</v>
      </c>
      <c r="I135" s="53">
        <v>0.26729199999999997</v>
      </c>
      <c r="J135" s="54">
        <f t="shared" si="13"/>
        <v>-5.7291999999999982E-2</v>
      </c>
    </row>
    <row r="136" spans="1:13" s="13" customFormat="1" ht="18" customHeight="1" x14ac:dyDescent="0.25">
      <c r="A136" s="10"/>
      <c r="B136" s="62"/>
      <c r="C136" s="65"/>
      <c r="D136" s="62"/>
      <c r="E136" s="10">
        <v>208.75</v>
      </c>
      <c r="F136" s="10">
        <v>208.75</v>
      </c>
      <c r="G136" s="46" t="s">
        <v>95</v>
      </c>
      <c r="H136" s="53">
        <v>3.3369999999999997E-2</v>
      </c>
      <c r="I136" s="53">
        <v>3.748E-3</v>
      </c>
      <c r="J136" s="54">
        <f t="shared" ref="J136" si="15">H136-I136</f>
        <v>2.9621999999999996E-2</v>
      </c>
    </row>
    <row r="137" spans="1:13" s="13" customFormat="1" ht="18" customHeight="1" x14ac:dyDescent="0.25">
      <c r="A137" s="10">
        <v>7</v>
      </c>
      <c r="B137" s="62"/>
      <c r="C137" s="65"/>
      <c r="D137" s="62"/>
      <c r="E137" s="10">
        <v>208.75</v>
      </c>
      <c r="F137" s="10">
        <v>208.75</v>
      </c>
      <c r="G137" s="47" t="s">
        <v>84</v>
      </c>
      <c r="H137" s="53">
        <v>1E-3</v>
      </c>
      <c r="I137" s="53">
        <v>1E-3</v>
      </c>
      <c r="J137" s="54">
        <f t="shared" si="13"/>
        <v>0</v>
      </c>
    </row>
    <row r="138" spans="1:13" s="13" customFormat="1" ht="18" customHeight="1" x14ac:dyDescent="0.25">
      <c r="A138" s="10">
        <v>8</v>
      </c>
      <c r="B138" s="62"/>
      <c r="C138" s="65"/>
      <c r="D138" s="62"/>
      <c r="E138" s="58">
        <v>176.51</v>
      </c>
      <c r="F138" s="58">
        <v>176.51</v>
      </c>
      <c r="G138" s="47" t="s">
        <v>92</v>
      </c>
      <c r="H138" s="53">
        <v>0.72</v>
      </c>
      <c r="I138" s="53">
        <v>0.55065600000000003</v>
      </c>
      <c r="J138" s="54">
        <f t="shared" si="13"/>
        <v>0.16934399999999994</v>
      </c>
    </row>
    <row r="139" spans="1:13" s="13" customFormat="1" ht="18" customHeight="1" x14ac:dyDescent="0.25">
      <c r="A139" s="10">
        <v>9</v>
      </c>
      <c r="B139" s="62"/>
      <c r="C139" s="65"/>
      <c r="D139" s="62"/>
      <c r="E139" s="58">
        <v>176.51</v>
      </c>
      <c r="F139" s="58">
        <v>176.51</v>
      </c>
      <c r="G139" s="46" t="s">
        <v>15</v>
      </c>
      <c r="H139" s="53">
        <v>0.35299999999999998</v>
      </c>
      <c r="I139" s="53">
        <v>0.5</v>
      </c>
      <c r="J139" s="54">
        <f t="shared" si="13"/>
        <v>-0.14700000000000002</v>
      </c>
      <c r="K139" s="11"/>
      <c r="L139" s="11"/>
      <c r="M139" s="12"/>
    </row>
    <row r="140" spans="1:13" s="13" customFormat="1" ht="18" customHeight="1" x14ac:dyDescent="0.25">
      <c r="A140" s="10">
        <v>10</v>
      </c>
      <c r="B140" s="63"/>
      <c r="C140" s="66"/>
      <c r="D140" s="63"/>
      <c r="E140" s="14">
        <v>257.06</v>
      </c>
      <c r="F140" s="14">
        <v>257.06</v>
      </c>
      <c r="G140" s="48" t="s">
        <v>8</v>
      </c>
      <c r="H140" s="53">
        <v>0.22</v>
      </c>
      <c r="I140" s="53">
        <f>0.045149+0.032029</f>
        <v>7.7177999999999997E-2</v>
      </c>
      <c r="J140" s="54">
        <f t="shared" si="13"/>
        <v>0.142822</v>
      </c>
      <c r="K140" s="60"/>
      <c r="L140" s="49">
        <f>SUM(H129:H140)</f>
        <v>10.790279</v>
      </c>
      <c r="M140" s="49">
        <f>SUM(I129:I140)</f>
        <v>8.812437000000001</v>
      </c>
    </row>
    <row r="141" spans="1:13" s="6" customFormat="1" ht="17.25" customHeight="1" x14ac:dyDescent="0.2">
      <c r="A141" s="67" t="s">
        <v>74</v>
      </c>
      <c r="B141" s="68"/>
      <c r="C141" s="68"/>
      <c r="D141" s="68"/>
      <c r="E141" s="68"/>
      <c r="F141" s="68"/>
      <c r="G141" s="68"/>
      <c r="H141" s="68"/>
      <c r="I141" s="68"/>
      <c r="J141" s="69"/>
      <c r="K141" s="4"/>
      <c r="L141" s="59"/>
      <c r="M141" s="59"/>
    </row>
    <row r="142" spans="1:13" s="13" customFormat="1" ht="18" customHeight="1" x14ac:dyDescent="0.25">
      <c r="A142" s="10">
        <v>1</v>
      </c>
      <c r="B142" s="61" t="s">
        <v>24</v>
      </c>
      <c r="C142" s="64" t="s">
        <v>25</v>
      </c>
      <c r="D142" s="61" t="s">
        <v>26</v>
      </c>
      <c r="E142" s="10">
        <v>208.75</v>
      </c>
      <c r="F142" s="10">
        <v>208.75</v>
      </c>
      <c r="G142" s="46" t="s">
        <v>91</v>
      </c>
      <c r="H142" s="53">
        <v>0</v>
      </c>
      <c r="I142" s="53">
        <v>0</v>
      </c>
      <c r="J142" s="54">
        <f>H142-I142</f>
        <v>0</v>
      </c>
    </row>
    <row r="143" spans="1:13" s="13" customFormat="1" ht="18" customHeight="1" x14ac:dyDescent="0.25">
      <c r="A143" s="10">
        <v>2</v>
      </c>
      <c r="B143" s="62"/>
      <c r="C143" s="65"/>
      <c r="D143" s="62"/>
      <c r="E143" s="10">
        <v>176.51</v>
      </c>
      <c r="F143" s="10">
        <v>176.51</v>
      </c>
      <c r="G143" s="46" t="s">
        <v>88</v>
      </c>
      <c r="H143" s="53">
        <v>0.18</v>
      </c>
      <c r="I143" s="53">
        <v>4.0719999999999999E-2</v>
      </c>
      <c r="J143" s="54">
        <f t="shared" ref="J143:J153" si="16">H143-I143</f>
        <v>0.13927999999999999</v>
      </c>
    </row>
    <row r="144" spans="1:13" s="13" customFormat="1" ht="18" customHeight="1" x14ac:dyDescent="0.25">
      <c r="A144" s="10">
        <v>3</v>
      </c>
      <c r="B144" s="62"/>
      <c r="C144" s="65"/>
      <c r="D144" s="62"/>
      <c r="E144" s="10">
        <v>289.02999999999997</v>
      </c>
      <c r="F144" s="10">
        <v>289.02999999999997</v>
      </c>
      <c r="G144" s="48" t="s">
        <v>12</v>
      </c>
      <c r="H144" s="53">
        <v>2.5929999999999998E-3</v>
      </c>
      <c r="I144" s="53">
        <v>2.526E-3</v>
      </c>
      <c r="J144" s="54">
        <f t="shared" ref="J144" si="17">H144-I144</f>
        <v>6.6999999999999785E-5</v>
      </c>
    </row>
    <row r="145" spans="1:13" s="13" customFormat="1" ht="18" customHeight="1" x14ac:dyDescent="0.25">
      <c r="A145" s="10"/>
      <c r="B145" s="62"/>
      <c r="C145" s="65"/>
      <c r="D145" s="62"/>
      <c r="E145" s="10">
        <v>208.75</v>
      </c>
      <c r="F145" s="10">
        <v>208.75</v>
      </c>
      <c r="G145" s="48" t="s">
        <v>96</v>
      </c>
      <c r="H145" s="53">
        <v>2.7000000000000001E-3</v>
      </c>
      <c r="I145" s="53">
        <v>2.5999999999999999E-3</v>
      </c>
      <c r="J145" s="54">
        <f>H145-I145</f>
        <v>1.0000000000000026E-4</v>
      </c>
    </row>
    <row r="146" spans="1:13" s="13" customFormat="1" ht="18" customHeight="1" x14ac:dyDescent="0.25">
      <c r="A146" s="10">
        <v>4</v>
      </c>
      <c r="B146" s="62"/>
      <c r="C146" s="65"/>
      <c r="D146" s="62"/>
      <c r="E146" s="56" t="s">
        <v>94</v>
      </c>
      <c r="F146" s="56" t="s">
        <v>94</v>
      </c>
      <c r="G146" s="46" t="s">
        <v>14</v>
      </c>
      <c r="H146" s="53">
        <f>5.7+0.02+0.03+2.85+3.1</f>
        <v>11.7</v>
      </c>
      <c r="I146" s="53">
        <f>4.60775+0.039105+2.45095+1.20292</f>
        <v>8.3007250000000017</v>
      </c>
      <c r="J146" s="54">
        <f t="shared" si="16"/>
        <v>3.3992749999999976</v>
      </c>
    </row>
    <row r="147" spans="1:13" s="13" customFormat="1" ht="18" customHeight="1" x14ac:dyDescent="0.25">
      <c r="A147" s="10">
        <v>5</v>
      </c>
      <c r="B147" s="62"/>
      <c r="C147" s="65"/>
      <c r="D147" s="62"/>
      <c r="E147" s="10">
        <v>208.75</v>
      </c>
      <c r="F147" s="10">
        <v>208.75</v>
      </c>
      <c r="G147" s="46" t="s">
        <v>89</v>
      </c>
      <c r="H147" s="53">
        <v>4.2999999999999997E-2</v>
      </c>
      <c r="I147" s="53">
        <v>2.8979999999999999E-2</v>
      </c>
      <c r="J147" s="54">
        <f t="shared" si="16"/>
        <v>1.4019999999999998E-2</v>
      </c>
    </row>
    <row r="148" spans="1:13" s="13" customFormat="1" ht="18" customHeight="1" x14ac:dyDescent="0.25">
      <c r="A148" s="10">
        <v>6</v>
      </c>
      <c r="B148" s="62"/>
      <c r="C148" s="65"/>
      <c r="D148" s="62"/>
      <c r="E148" s="10">
        <v>176.51</v>
      </c>
      <c r="F148" s="10">
        <v>176.51</v>
      </c>
      <c r="G148" s="46" t="s">
        <v>13</v>
      </c>
      <c r="H148" s="53">
        <v>0.25</v>
      </c>
      <c r="I148" s="53">
        <v>0.269594</v>
      </c>
      <c r="J148" s="54">
        <f t="shared" si="16"/>
        <v>-1.9594E-2</v>
      </c>
    </row>
    <row r="149" spans="1:13" s="13" customFormat="1" ht="18" customHeight="1" x14ac:dyDescent="0.25">
      <c r="A149" s="10"/>
      <c r="B149" s="62"/>
      <c r="C149" s="65"/>
      <c r="D149" s="62"/>
      <c r="E149" s="10">
        <v>208.75</v>
      </c>
      <c r="F149" s="10">
        <v>208.75</v>
      </c>
      <c r="G149" s="46" t="s">
        <v>95</v>
      </c>
      <c r="H149" s="53">
        <v>5.3350000000000002E-2</v>
      </c>
      <c r="I149" s="53">
        <v>4.6299999999999996E-3</v>
      </c>
      <c r="J149" s="54">
        <f t="shared" ref="J149" si="18">H149-I149</f>
        <v>4.8719999999999999E-2</v>
      </c>
    </row>
    <row r="150" spans="1:13" s="13" customFormat="1" ht="18" customHeight="1" x14ac:dyDescent="0.25">
      <c r="A150" s="10">
        <v>7</v>
      </c>
      <c r="B150" s="62"/>
      <c r="C150" s="65"/>
      <c r="D150" s="62"/>
      <c r="E150" s="10">
        <v>208.75</v>
      </c>
      <c r="F150" s="10">
        <v>208.75</v>
      </c>
      <c r="G150" s="47" t="s">
        <v>84</v>
      </c>
      <c r="H150" s="53">
        <v>1E-3</v>
      </c>
      <c r="I150" s="53">
        <v>1E-3</v>
      </c>
      <c r="J150" s="54">
        <f t="shared" si="16"/>
        <v>0</v>
      </c>
    </row>
    <row r="151" spans="1:13" s="13" customFormat="1" ht="18" customHeight="1" x14ac:dyDescent="0.25">
      <c r="A151" s="10">
        <v>8</v>
      </c>
      <c r="B151" s="62"/>
      <c r="C151" s="65"/>
      <c r="D151" s="62"/>
      <c r="E151" s="58">
        <v>176.51</v>
      </c>
      <c r="F151" s="58">
        <v>176.51</v>
      </c>
      <c r="G151" s="47" t="s">
        <v>92</v>
      </c>
      <c r="H151" s="53">
        <v>0.96</v>
      </c>
      <c r="I151" s="53">
        <v>0.58412500000000001</v>
      </c>
      <c r="J151" s="54">
        <f t="shared" si="16"/>
        <v>0.37587499999999996</v>
      </c>
    </row>
    <row r="152" spans="1:13" s="13" customFormat="1" ht="18" customHeight="1" x14ac:dyDescent="0.25">
      <c r="A152" s="10">
        <v>9</v>
      </c>
      <c r="B152" s="62"/>
      <c r="C152" s="65"/>
      <c r="D152" s="62"/>
      <c r="E152" s="58">
        <v>176.51</v>
      </c>
      <c r="F152" s="58">
        <v>176.51</v>
      </c>
      <c r="G152" s="46" t="s">
        <v>15</v>
      </c>
      <c r="H152" s="53">
        <v>0.40699999999999997</v>
      </c>
      <c r="I152" s="53">
        <v>0.54917000000000005</v>
      </c>
      <c r="J152" s="54">
        <f t="shared" si="16"/>
        <v>-0.14217000000000007</v>
      </c>
      <c r="K152" s="11"/>
      <c r="L152" s="11"/>
      <c r="M152" s="12"/>
    </row>
    <row r="153" spans="1:13" s="13" customFormat="1" ht="18" customHeight="1" x14ac:dyDescent="0.25">
      <c r="A153" s="10">
        <v>10</v>
      </c>
      <c r="B153" s="63"/>
      <c r="C153" s="66"/>
      <c r="D153" s="63"/>
      <c r="E153" s="14">
        <v>257.06</v>
      </c>
      <c r="F153" s="14">
        <v>257.06</v>
      </c>
      <c r="G153" s="48" t="s">
        <v>8</v>
      </c>
      <c r="H153" s="53">
        <v>0.24</v>
      </c>
      <c r="I153" s="53">
        <f>0.083457+0.032029</f>
        <v>0.11548600000000001</v>
      </c>
      <c r="J153" s="54">
        <f t="shared" si="16"/>
        <v>0.12451399999999999</v>
      </c>
      <c r="K153" s="60"/>
      <c r="L153" s="49">
        <f>SUM(H142:H153)</f>
        <v>13.839642999999997</v>
      </c>
      <c r="M153" s="49">
        <f>SUM(I142:I153)</f>
        <v>9.8995560000000022</v>
      </c>
    </row>
  </sheetData>
  <mergeCells count="52">
    <mergeCell ref="A69:J69"/>
    <mergeCell ref="B70:B79"/>
    <mergeCell ref="C70:C79"/>
    <mergeCell ref="D70:D79"/>
    <mergeCell ref="D48:D57"/>
    <mergeCell ref="C48:C57"/>
    <mergeCell ref="B48:B57"/>
    <mergeCell ref="A58:J58"/>
    <mergeCell ref="B59:B68"/>
    <mergeCell ref="C59:C68"/>
    <mergeCell ref="D59:D68"/>
    <mergeCell ref="A47:J47"/>
    <mergeCell ref="B37:B46"/>
    <mergeCell ref="C37:C46"/>
    <mergeCell ref="D37:D46"/>
    <mergeCell ref="A25:J25"/>
    <mergeCell ref="A36:J36"/>
    <mergeCell ref="B26:B35"/>
    <mergeCell ref="C26:C35"/>
    <mergeCell ref="D26:D35"/>
    <mergeCell ref="A6:J6"/>
    <mergeCell ref="A7:J7"/>
    <mergeCell ref="A8:J8"/>
    <mergeCell ref="A9:J9"/>
    <mergeCell ref="B15:B24"/>
    <mergeCell ref="C15:C24"/>
    <mergeCell ref="D15:D24"/>
    <mergeCell ref="A14:J14"/>
    <mergeCell ref="B92:B102"/>
    <mergeCell ref="C92:C102"/>
    <mergeCell ref="D92:D102"/>
    <mergeCell ref="A80:J80"/>
    <mergeCell ref="B81:B90"/>
    <mergeCell ref="C81:C90"/>
    <mergeCell ref="D81:D90"/>
    <mergeCell ref="A91:J91"/>
    <mergeCell ref="B142:B153"/>
    <mergeCell ref="C142:C153"/>
    <mergeCell ref="D142:D153"/>
    <mergeCell ref="A103:J103"/>
    <mergeCell ref="B104:B114"/>
    <mergeCell ref="C104:C114"/>
    <mergeCell ref="D104:D114"/>
    <mergeCell ref="A115:J115"/>
    <mergeCell ref="B116:B127"/>
    <mergeCell ref="C116:C127"/>
    <mergeCell ref="D116:D127"/>
    <mergeCell ref="A128:J128"/>
    <mergeCell ref="B129:B140"/>
    <mergeCell ref="C129:C140"/>
    <mergeCell ref="D129:D140"/>
    <mergeCell ref="A141:J141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C7" zoomScale="90" zoomScaleNormal="90" workbookViewId="0">
      <selection activeCell="F39" sqref="F39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56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83"/>
      <c r="B4" s="84"/>
      <c r="C4" s="84"/>
      <c r="D4" s="84"/>
      <c r="E4" s="84"/>
      <c r="F4" s="84"/>
    </row>
    <row r="5" spans="1:11" ht="18.75" x14ac:dyDescent="0.2">
      <c r="A5" s="85" t="s">
        <v>19</v>
      </c>
      <c r="B5" s="86"/>
      <c r="C5" s="86"/>
      <c r="D5" s="86"/>
      <c r="E5" s="86"/>
      <c r="F5" s="86"/>
      <c r="G5" s="87"/>
      <c r="H5" s="87"/>
      <c r="I5" s="39"/>
      <c r="J5" s="39"/>
      <c r="K5" s="40"/>
    </row>
    <row r="6" spans="1:11" ht="18.75" x14ac:dyDescent="0.3">
      <c r="A6" s="81" t="s">
        <v>57</v>
      </c>
      <c r="B6" s="82"/>
      <c r="C6" s="82"/>
      <c r="D6" s="82"/>
      <c r="E6" s="82"/>
      <c r="F6" s="82"/>
    </row>
    <row r="7" spans="1:11" ht="18.75" x14ac:dyDescent="0.3">
      <c r="A7" s="81" t="s">
        <v>75</v>
      </c>
      <c r="B7" s="82"/>
      <c r="C7" s="82"/>
      <c r="D7" s="82"/>
      <c r="E7" s="82"/>
      <c r="F7" s="82"/>
    </row>
    <row r="8" spans="1:11" ht="18.75" x14ac:dyDescent="0.3">
      <c r="A8" s="81" t="s">
        <v>58</v>
      </c>
      <c r="B8" s="82"/>
      <c r="C8" s="82"/>
      <c r="D8" s="82"/>
      <c r="E8" s="82"/>
      <c r="F8" s="82"/>
    </row>
    <row r="9" spans="1:11" ht="20.25" x14ac:dyDescent="0.2">
      <c r="D9" s="9" t="s">
        <v>93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79">
        <v>1</v>
      </c>
      <c r="B13" s="79" t="s">
        <v>59</v>
      </c>
      <c r="C13" s="76" t="s">
        <v>27</v>
      </c>
      <c r="D13" s="77"/>
      <c r="E13" s="77"/>
      <c r="F13" s="78"/>
      <c r="G13" s="42"/>
      <c r="H13" s="42"/>
      <c r="I13" s="43"/>
    </row>
    <row r="14" spans="1:11" x14ac:dyDescent="0.2">
      <c r="A14" s="80"/>
      <c r="B14" s="80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0"/>
      <c r="B15" s="80"/>
      <c r="C15" s="73" t="s">
        <v>28</v>
      </c>
      <c r="D15" s="74"/>
      <c r="E15" s="74"/>
      <c r="F15" s="75"/>
    </row>
    <row r="16" spans="1:11" x14ac:dyDescent="0.2">
      <c r="A16" s="80"/>
      <c r="B16" s="80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0"/>
      <c r="B17" s="80"/>
      <c r="C17" s="73" t="s">
        <v>29</v>
      </c>
      <c r="D17" s="74"/>
      <c r="E17" s="74"/>
      <c r="F17" s="75"/>
    </row>
    <row r="18" spans="1:6" x14ac:dyDescent="0.2">
      <c r="A18" s="80"/>
      <c r="B18" s="80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0"/>
      <c r="B19" s="80"/>
      <c r="C19" s="76" t="s">
        <v>66</v>
      </c>
      <c r="D19" s="77"/>
      <c r="E19" s="77"/>
      <c r="F19" s="78"/>
    </row>
    <row r="20" spans="1:6" x14ac:dyDescent="0.2">
      <c r="A20" s="80"/>
      <c r="B20" s="80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0"/>
      <c r="B21" s="80"/>
      <c r="C21" s="73" t="s">
        <v>67</v>
      </c>
      <c r="D21" s="74"/>
      <c r="E21" s="74"/>
      <c r="F21" s="75"/>
    </row>
    <row r="22" spans="1:6" x14ac:dyDescent="0.2">
      <c r="A22" s="80"/>
      <c r="B22" s="80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0"/>
      <c r="B23" s="80"/>
      <c r="C23" s="73" t="s">
        <v>68</v>
      </c>
      <c r="D23" s="74"/>
      <c r="E23" s="74"/>
      <c r="F23" s="75"/>
    </row>
    <row r="24" spans="1:6" x14ac:dyDescent="0.2">
      <c r="A24" s="80"/>
      <c r="B24" s="80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0"/>
      <c r="B25" s="80"/>
      <c r="C25" s="76" t="s">
        <v>69</v>
      </c>
      <c r="D25" s="77"/>
      <c r="E25" s="77"/>
      <c r="F25" s="78"/>
    </row>
    <row r="26" spans="1:6" x14ac:dyDescent="0.2">
      <c r="A26" s="80"/>
      <c r="B26" s="80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0"/>
      <c r="B27" s="80"/>
      <c r="C27" s="73" t="s">
        <v>70</v>
      </c>
      <c r="D27" s="74"/>
      <c r="E27" s="74"/>
      <c r="F27" s="75"/>
    </row>
    <row r="28" spans="1:6" x14ac:dyDescent="0.2">
      <c r="A28" s="80"/>
      <c r="B28" s="80"/>
      <c r="C28" s="45">
        <v>1</v>
      </c>
      <c r="D28" s="45">
        <v>0</v>
      </c>
      <c r="E28" s="45">
        <v>1</v>
      </c>
      <c r="F28" s="45">
        <v>1</v>
      </c>
    </row>
    <row r="29" spans="1:6" ht="15.75" x14ac:dyDescent="0.2">
      <c r="A29" s="80"/>
      <c r="B29" s="80"/>
      <c r="C29" s="73" t="s">
        <v>71</v>
      </c>
      <c r="D29" s="74"/>
      <c r="E29" s="74"/>
      <c r="F29" s="75"/>
    </row>
    <row r="30" spans="1:6" x14ac:dyDescent="0.2">
      <c r="A30" s="80"/>
      <c r="B30" s="80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0"/>
      <c r="B31" s="80"/>
      <c r="C31" s="76" t="s">
        <v>72</v>
      </c>
      <c r="D31" s="77"/>
      <c r="E31" s="77"/>
      <c r="F31" s="78"/>
    </row>
    <row r="32" spans="1:6" x14ac:dyDescent="0.2">
      <c r="A32" s="80"/>
      <c r="B32" s="80"/>
      <c r="C32" s="45">
        <v>1</v>
      </c>
      <c r="D32" s="45">
        <v>0</v>
      </c>
      <c r="E32" s="45">
        <v>1</v>
      </c>
      <c r="F32" s="45">
        <v>1</v>
      </c>
    </row>
    <row r="33" spans="1:6" ht="15.75" x14ac:dyDescent="0.2">
      <c r="A33" s="80"/>
      <c r="B33" s="80"/>
      <c r="C33" s="73" t="s">
        <v>73</v>
      </c>
      <c r="D33" s="74"/>
      <c r="E33" s="74"/>
      <c r="F33" s="75"/>
    </row>
    <row r="34" spans="1:6" x14ac:dyDescent="0.2">
      <c r="A34" s="80"/>
      <c r="B34" s="80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0"/>
      <c r="B35" s="80"/>
      <c r="C35" s="73" t="s">
        <v>74</v>
      </c>
      <c r="D35" s="74"/>
      <c r="E35" s="74"/>
      <c r="F35" s="75"/>
    </row>
    <row r="36" spans="1:6" x14ac:dyDescent="0.2">
      <c r="A36" s="80"/>
      <c r="B36" s="80"/>
      <c r="C36" s="45"/>
      <c r="D36" s="45"/>
      <c r="E36" s="45"/>
      <c r="F36" s="45"/>
    </row>
    <row r="38" spans="1:6" x14ac:dyDescent="0.2">
      <c r="F38" s="38" t="s">
        <v>87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zoomScale="90" zoomScaleNormal="90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60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83"/>
      <c r="B4" s="84"/>
      <c r="C4" s="84"/>
      <c r="D4" s="84"/>
      <c r="E4" s="84"/>
      <c r="F4" s="84"/>
    </row>
    <row r="5" spans="1:11" ht="18.75" x14ac:dyDescent="0.2">
      <c r="A5" s="85" t="s">
        <v>19</v>
      </c>
      <c r="B5" s="86"/>
      <c r="C5" s="86"/>
      <c r="D5" s="86"/>
      <c r="E5" s="86"/>
      <c r="F5" s="86"/>
      <c r="G5" s="87"/>
      <c r="H5" s="87"/>
      <c r="I5" s="39"/>
      <c r="J5" s="39"/>
      <c r="K5" s="40"/>
    </row>
    <row r="6" spans="1:11" ht="18.75" x14ac:dyDescent="0.3">
      <c r="A6" s="81" t="s">
        <v>57</v>
      </c>
      <c r="B6" s="82"/>
      <c r="C6" s="82"/>
      <c r="D6" s="82"/>
      <c r="E6" s="82"/>
      <c r="F6" s="82"/>
    </row>
    <row r="7" spans="1:11" ht="18.75" x14ac:dyDescent="0.3">
      <c r="A7" s="81" t="s">
        <v>87</v>
      </c>
      <c r="B7" s="82"/>
      <c r="C7" s="82"/>
      <c r="D7" s="82"/>
      <c r="E7" s="82"/>
      <c r="F7" s="82"/>
    </row>
    <row r="8" spans="1:11" ht="18.75" x14ac:dyDescent="0.3">
      <c r="A8" s="81" t="s">
        <v>61</v>
      </c>
      <c r="B8" s="82"/>
      <c r="C8" s="82"/>
      <c r="D8" s="82"/>
      <c r="E8" s="82"/>
      <c r="F8" s="82"/>
    </row>
    <row r="9" spans="1:11" ht="20.25" x14ac:dyDescent="0.2">
      <c r="D9" s="9" t="s">
        <v>93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79">
        <v>1</v>
      </c>
      <c r="B13" s="79" t="s">
        <v>59</v>
      </c>
      <c r="C13" s="76" t="s">
        <v>27</v>
      </c>
      <c r="D13" s="77"/>
      <c r="E13" s="77"/>
      <c r="F13" s="78"/>
      <c r="G13" s="42"/>
      <c r="H13" s="42"/>
      <c r="I13" s="43"/>
    </row>
    <row r="14" spans="1:11" x14ac:dyDescent="0.2">
      <c r="A14" s="80"/>
      <c r="B14" s="80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0"/>
      <c r="B15" s="80"/>
      <c r="C15" s="73" t="s">
        <v>28</v>
      </c>
      <c r="D15" s="74"/>
      <c r="E15" s="74"/>
      <c r="F15" s="75"/>
    </row>
    <row r="16" spans="1:11" x14ac:dyDescent="0.2">
      <c r="A16" s="80"/>
      <c r="B16" s="80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0"/>
      <c r="B17" s="80"/>
      <c r="C17" s="73" t="s">
        <v>29</v>
      </c>
      <c r="D17" s="74"/>
      <c r="E17" s="74"/>
      <c r="F17" s="75"/>
    </row>
    <row r="18" spans="1:6" x14ac:dyDescent="0.2">
      <c r="A18" s="80"/>
      <c r="B18" s="80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0"/>
      <c r="B19" s="80"/>
      <c r="C19" s="76" t="s">
        <v>66</v>
      </c>
      <c r="D19" s="77"/>
      <c r="E19" s="77"/>
      <c r="F19" s="78"/>
    </row>
    <row r="20" spans="1:6" x14ac:dyDescent="0.2">
      <c r="A20" s="80"/>
      <c r="B20" s="80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0"/>
      <c r="B21" s="80"/>
      <c r="C21" s="73" t="s">
        <v>67</v>
      </c>
      <c r="D21" s="74"/>
      <c r="E21" s="74"/>
      <c r="F21" s="75"/>
    </row>
    <row r="22" spans="1:6" x14ac:dyDescent="0.2">
      <c r="A22" s="80"/>
      <c r="B22" s="80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0"/>
      <c r="B23" s="80"/>
      <c r="C23" s="73" t="s">
        <v>68</v>
      </c>
      <c r="D23" s="74"/>
      <c r="E23" s="74"/>
      <c r="F23" s="75"/>
    </row>
    <row r="24" spans="1:6" x14ac:dyDescent="0.2">
      <c r="A24" s="80"/>
      <c r="B24" s="80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0"/>
      <c r="B25" s="80"/>
      <c r="C25" s="76" t="s">
        <v>69</v>
      </c>
      <c r="D25" s="77"/>
      <c r="E25" s="77"/>
      <c r="F25" s="78"/>
    </row>
    <row r="26" spans="1:6" x14ac:dyDescent="0.2">
      <c r="A26" s="80"/>
      <c r="B26" s="80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0"/>
      <c r="B27" s="80"/>
      <c r="C27" s="73" t="s">
        <v>70</v>
      </c>
      <c r="D27" s="74"/>
      <c r="E27" s="74"/>
      <c r="F27" s="75"/>
    </row>
    <row r="28" spans="1:6" x14ac:dyDescent="0.2">
      <c r="A28" s="80"/>
      <c r="B28" s="80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0"/>
      <c r="B29" s="80"/>
      <c r="C29" s="73" t="s">
        <v>71</v>
      </c>
      <c r="D29" s="74"/>
      <c r="E29" s="74"/>
      <c r="F29" s="75"/>
    </row>
    <row r="30" spans="1:6" x14ac:dyDescent="0.2">
      <c r="A30" s="80"/>
      <c r="B30" s="80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0"/>
      <c r="B31" s="80"/>
      <c r="C31" s="76" t="s">
        <v>72</v>
      </c>
      <c r="D31" s="77"/>
      <c r="E31" s="77"/>
      <c r="F31" s="78"/>
    </row>
    <row r="32" spans="1:6" x14ac:dyDescent="0.2">
      <c r="A32" s="80"/>
      <c r="B32" s="80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0"/>
      <c r="B33" s="80"/>
      <c r="C33" s="73" t="s">
        <v>73</v>
      </c>
      <c r="D33" s="74"/>
      <c r="E33" s="74"/>
      <c r="F33" s="75"/>
    </row>
    <row r="34" spans="1:6" x14ac:dyDescent="0.2">
      <c r="A34" s="80"/>
      <c r="B34" s="80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0"/>
      <c r="B35" s="80"/>
      <c r="C35" s="73" t="s">
        <v>74</v>
      </c>
      <c r="D35" s="74"/>
      <c r="E35" s="74"/>
      <c r="F35" s="75"/>
    </row>
    <row r="36" spans="1:6" x14ac:dyDescent="0.2">
      <c r="A36" s="80"/>
      <c r="B36" s="80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62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63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83"/>
      <c r="B4" s="84"/>
      <c r="C4" s="84"/>
      <c r="D4" s="84"/>
      <c r="E4" s="84"/>
      <c r="F4" s="84"/>
    </row>
    <row r="5" spans="1:11" ht="18.75" x14ac:dyDescent="0.2">
      <c r="A5" s="85" t="s">
        <v>19</v>
      </c>
      <c r="B5" s="86"/>
      <c r="C5" s="86"/>
      <c r="D5" s="86"/>
      <c r="E5" s="86"/>
      <c r="F5" s="86"/>
      <c r="G5" s="87"/>
      <c r="H5" s="87"/>
      <c r="I5" s="39"/>
      <c r="J5" s="39"/>
      <c r="K5" s="40"/>
    </row>
    <row r="6" spans="1:11" ht="18.75" x14ac:dyDescent="0.3">
      <c r="A6" s="81" t="s">
        <v>57</v>
      </c>
      <c r="B6" s="82"/>
      <c r="C6" s="82"/>
      <c r="D6" s="82"/>
      <c r="E6" s="82"/>
      <c r="F6" s="82"/>
    </row>
    <row r="7" spans="1:11" ht="18.75" x14ac:dyDescent="0.3">
      <c r="A7" s="81" t="s">
        <v>75</v>
      </c>
      <c r="B7" s="82"/>
      <c r="C7" s="82"/>
      <c r="D7" s="82"/>
      <c r="E7" s="82"/>
      <c r="F7" s="82"/>
    </row>
    <row r="8" spans="1:11" ht="18.75" x14ac:dyDescent="0.3">
      <c r="A8" s="81" t="s">
        <v>64</v>
      </c>
      <c r="B8" s="82"/>
      <c r="C8" s="82"/>
      <c r="D8" s="82"/>
      <c r="E8" s="82"/>
      <c r="F8" s="82"/>
    </row>
    <row r="9" spans="1:11" ht="20.25" x14ac:dyDescent="0.2">
      <c r="D9" s="9" t="s">
        <v>93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79">
        <v>1</v>
      </c>
      <c r="B13" s="79" t="s">
        <v>65</v>
      </c>
      <c r="C13" s="76" t="s">
        <v>27</v>
      </c>
      <c r="D13" s="77"/>
      <c r="E13" s="77"/>
      <c r="F13" s="78"/>
      <c r="G13" s="42"/>
      <c r="H13" s="42"/>
      <c r="I13" s="43"/>
    </row>
    <row r="14" spans="1:11" x14ac:dyDescent="0.2">
      <c r="A14" s="80"/>
      <c r="B14" s="80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0"/>
      <c r="B15" s="80"/>
      <c r="C15" s="73" t="s">
        <v>28</v>
      </c>
      <c r="D15" s="74"/>
      <c r="E15" s="74"/>
      <c r="F15" s="75"/>
    </row>
    <row r="16" spans="1:11" x14ac:dyDescent="0.2">
      <c r="A16" s="80"/>
      <c r="B16" s="80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0"/>
      <c r="B17" s="80"/>
      <c r="C17" s="73" t="s">
        <v>29</v>
      </c>
      <c r="D17" s="74"/>
      <c r="E17" s="74"/>
      <c r="F17" s="75"/>
    </row>
    <row r="18" spans="1:6" x14ac:dyDescent="0.2">
      <c r="A18" s="80"/>
      <c r="B18" s="80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0"/>
      <c r="B19" s="80"/>
      <c r="C19" s="76" t="s">
        <v>66</v>
      </c>
      <c r="D19" s="77"/>
      <c r="E19" s="77"/>
      <c r="F19" s="78"/>
    </row>
    <row r="20" spans="1:6" x14ac:dyDescent="0.2">
      <c r="A20" s="80"/>
      <c r="B20" s="80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0"/>
      <c r="B21" s="80"/>
      <c r="C21" s="73" t="s">
        <v>67</v>
      </c>
      <c r="D21" s="74"/>
      <c r="E21" s="74"/>
      <c r="F21" s="75"/>
    </row>
    <row r="22" spans="1:6" x14ac:dyDescent="0.2">
      <c r="A22" s="80"/>
      <c r="B22" s="80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0"/>
      <c r="B23" s="80"/>
      <c r="C23" s="73" t="s">
        <v>68</v>
      </c>
      <c r="D23" s="74"/>
      <c r="E23" s="74"/>
      <c r="F23" s="75"/>
    </row>
    <row r="24" spans="1:6" x14ac:dyDescent="0.2">
      <c r="A24" s="80"/>
      <c r="B24" s="80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0"/>
      <c r="B25" s="80"/>
      <c r="C25" s="76" t="s">
        <v>69</v>
      </c>
      <c r="D25" s="77"/>
      <c r="E25" s="77"/>
      <c r="F25" s="78"/>
    </row>
    <row r="26" spans="1:6" x14ac:dyDescent="0.2">
      <c r="A26" s="80"/>
      <c r="B26" s="80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0"/>
      <c r="B27" s="80"/>
      <c r="C27" s="73" t="s">
        <v>70</v>
      </c>
      <c r="D27" s="74"/>
      <c r="E27" s="74"/>
      <c r="F27" s="75"/>
    </row>
    <row r="28" spans="1:6" x14ac:dyDescent="0.2">
      <c r="A28" s="80"/>
      <c r="B28" s="80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0"/>
      <c r="B29" s="80"/>
      <c r="C29" s="73" t="s">
        <v>71</v>
      </c>
      <c r="D29" s="74"/>
      <c r="E29" s="74"/>
      <c r="F29" s="75"/>
    </row>
    <row r="30" spans="1:6" x14ac:dyDescent="0.2">
      <c r="A30" s="80"/>
      <c r="B30" s="80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0"/>
      <c r="B31" s="80"/>
      <c r="C31" s="76" t="s">
        <v>72</v>
      </c>
      <c r="D31" s="77"/>
      <c r="E31" s="77"/>
      <c r="F31" s="78"/>
    </row>
    <row r="32" spans="1:6" x14ac:dyDescent="0.2">
      <c r="A32" s="80"/>
      <c r="B32" s="80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0"/>
      <c r="B33" s="80"/>
      <c r="C33" s="73" t="s">
        <v>73</v>
      </c>
      <c r="D33" s="74"/>
      <c r="E33" s="74"/>
      <c r="F33" s="75"/>
    </row>
    <row r="34" spans="1:6" x14ac:dyDescent="0.2">
      <c r="A34" s="80"/>
      <c r="B34" s="80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0"/>
      <c r="B35" s="80"/>
      <c r="C35" s="73" t="s">
        <v>74</v>
      </c>
      <c r="D35" s="74"/>
      <c r="E35" s="74"/>
      <c r="F35" s="75"/>
    </row>
    <row r="36" spans="1:6" x14ac:dyDescent="0.2">
      <c r="A36" s="80"/>
      <c r="B36" s="80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62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workbookViewId="0">
      <selection activeCell="E24" sqref="E2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46</v>
      </c>
    </row>
    <row r="3" spans="1:5" x14ac:dyDescent="0.2">
      <c r="E3" s="18" t="s">
        <v>17</v>
      </c>
    </row>
    <row r="4" spans="1:5" x14ac:dyDescent="0.2">
      <c r="E4" s="18" t="s">
        <v>47</v>
      </c>
    </row>
    <row r="5" spans="1:5" s="32" customFormat="1" ht="15.75" x14ac:dyDescent="0.25"/>
    <row r="6" spans="1:5" ht="16.5" x14ac:dyDescent="0.25">
      <c r="A6" s="88" t="s">
        <v>30</v>
      </c>
      <c r="B6" s="88"/>
      <c r="C6" s="88"/>
      <c r="D6" s="88"/>
      <c r="E6" s="88"/>
    </row>
    <row r="7" spans="1:5" ht="16.5" x14ac:dyDescent="0.25">
      <c r="A7" s="88" t="s">
        <v>48</v>
      </c>
      <c r="B7" s="89"/>
      <c r="C7" s="89"/>
      <c r="D7" s="89"/>
      <c r="E7" s="89"/>
    </row>
    <row r="8" spans="1:5" ht="16.5" x14ac:dyDescent="0.25">
      <c r="A8" s="88" t="s">
        <v>49</v>
      </c>
      <c r="B8" s="89"/>
      <c r="C8" s="89"/>
      <c r="D8" s="89"/>
      <c r="E8" s="89"/>
    </row>
    <row r="9" spans="1:5" ht="16.5" x14ac:dyDescent="0.25">
      <c r="A9" s="88" t="s">
        <v>22</v>
      </c>
      <c r="B9" s="88"/>
      <c r="C9" s="88"/>
      <c r="D9" s="88"/>
      <c r="E9" s="88"/>
    </row>
    <row r="10" spans="1:5" ht="16.5" x14ac:dyDescent="0.25">
      <c r="A10" s="88" t="s">
        <v>93</v>
      </c>
      <c r="B10" s="88"/>
      <c r="C10" s="88"/>
      <c r="D10" s="88"/>
      <c r="E10" s="88"/>
    </row>
    <row r="11" spans="1:5" s="32" customFormat="1" ht="15.75" x14ac:dyDescent="0.25"/>
    <row r="12" spans="1:5" s="34" customFormat="1" ht="38.25" x14ac:dyDescent="0.25">
      <c r="A12" s="33" t="s">
        <v>50</v>
      </c>
      <c r="B12" s="33" t="s">
        <v>1</v>
      </c>
      <c r="C12" s="33" t="s">
        <v>51</v>
      </c>
      <c r="D12" s="33" t="s">
        <v>76</v>
      </c>
      <c r="E12" s="33" t="s">
        <v>52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77</v>
      </c>
      <c r="C14" s="37" t="s">
        <v>78</v>
      </c>
      <c r="D14" s="37" t="s">
        <v>79</v>
      </c>
      <c r="E14" s="37" t="s">
        <v>80</v>
      </c>
    </row>
    <row r="15" spans="1:5" ht="63.75" x14ac:dyDescent="0.2">
      <c r="A15" s="35">
        <v>2</v>
      </c>
      <c r="B15" s="25" t="s">
        <v>77</v>
      </c>
      <c r="C15" s="25" t="s">
        <v>53</v>
      </c>
      <c r="D15" s="25" t="s">
        <v>54</v>
      </c>
      <c r="E15" s="25" t="s">
        <v>55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7" workbookViewId="0">
      <selection activeCell="G14" sqref="G1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45</v>
      </c>
      <c r="J2" s="18"/>
    </row>
    <row r="3" spans="1:12" s="16" customFormat="1" ht="14.25" customHeight="1" x14ac:dyDescent="0.2">
      <c r="A3" s="15"/>
      <c r="C3" s="17"/>
      <c r="I3" s="18" t="s">
        <v>17</v>
      </c>
      <c r="J3" s="18"/>
    </row>
    <row r="4" spans="1:12" s="16" customFormat="1" ht="15" customHeight="1" x14ac:dyDescent="0.2">
      <c r="A4" s="15"/>
      <c r="C4" s="17"/>
      <c r="I4" s="18" t="s">
        <v>47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  <c r="I6" s="90"/>
      <c r="J6" s="90"/>
    </row>
    <row r="7" spans="1:12" s="16" customFormat="1" ht="16.5" customHeight="1" x14ac:dyDescent="0.25">
      <c r="A7" s="90" t="s">
        <v>31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s="16" customFormat="1" ht="16.5" customHeight="1" x14ac:dyDescent="0.2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</row>
    <row r="9" spans="1:12" s="16" customFormat="1" ht="16.5" customHeight="1" x14ac:dyDescent="0.25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</row>
    <row r="10" spans="1:12" s="20" customFormat="1" ht="16.5" x14ac:dyDescent="0.25">
      <c r="A10" s="92" t="s">
        <v>93</v>
      </c>
      <c r="B10" s="92"/>
      <c r="C10" s="92"/>
      <c r="D10" s="92"/>
      <c r="E10" s="92"/>
      <c r="F10" s="92"/>
      <c r="G10" s="92"/>
      <c r="H10" s="92"/>
      <c r="I10" s="92"/>
      <c r="J10" s="92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33</v>
      </c>
      <c r="B12" s="23" t="s">
        <v>1</v>
      </c>
      <c r="C12" s="23" t="s">
        <v>2</v>
      </c>
      <c r="D12" s="23" t="s">
        <v>82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 t="s">
        <v>39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24</v>
      </c>
      <c r="C14" s="25" t="s">
        <v>25</v>
      </c>
      <c r="D14" s="26" t="s">
        <v>26</v>
      </c>
      <c r="E14" s="27" t="s">
        <v>40</v>
      </c>
      <c r="F14" s="28" t="s">
        <v>41</v>
      </c>
      <c r="G14" s="27" t="s">
        <v>42</v>
      </c>
      <c r="H14" s="28" t="s">
        <v>43</v>
      </c>
      <c r="I14" s="27" t="s">
        <v>83</v>
      </c>
      <c r="J14" s="27" t="s">
        <v>44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Прилож.№2  за 1,2,3,4 квар 2019</vt:lpstr>
      <vt:lpstr>Прилож.№4а за 1,2,3,4 квар 2019</vt:lpstr>
      <vt:lpstr> Прилож.№4б за 1,2,3,4квар 2019</vt:lpstr>
      <vt:lpstr>Прилож.№4в за 1,2,3,4 квар 2019</vt:lpstr>
      <vt:lpstr>Прилож.№6 за 1,2,3,4 квар 2019</vt:lpstr>
      <vt:lpstr>Прилож.№8 за 1,2,3,4 квар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2019-03-06T08:12:39Z</cp:lastPrinted>
  <dcterms:created xsi:type="dcterms:W3CDTF">2014-05-23T02:56:41Z</dcterms:created>
  <dcterms:modified xsi:type="dcterms:W3CDTF">2020-01-03T06:36:33Z</dcterms:modified>
</cp:coreProperties>
</file>