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Баланс" sheetId="1" r:id="rId1"/>
    <sheet name="Баланс эл.энергии" sheetId="2" r:id="rId2"/>
    <sheet name="Баланс мощности" sheetId="3" r:id="rId3"/>
  </sheets>
  <externalReferences>
    <externalReference r:id="rId6"/>
    <externalReference r:id="rId7"/>
  </externalReferences>
  <definedNames>
    <definedName name="god">'[1]Титульный'!$F$10</definedName>
    <definedName name="org">#REF!</definedName>
  </definedNames>
  <calcPr fullCalcOnLoad="1"/>
</workbook>
</file>

<file path=xl/sharedStrings.xml><?xml version="1.0" encoding="utf-8"?>
<sst xmlns="http://schemas.openxmlformats.org/spreadsheetml/2006/main" count="202" uniqueCount="113">
  <si>
    <t>№ п/п</t>
  </si>
  <si>
    <t>Наименование</t>
  </si>
  <si>
    <t>Единица измерения</t>
  </si>
  <si>
    <t>Электроэнергия</t>
  </si>
  <si>
    <t>Поступление в сеть</t>
  </si>
  <si>
    <t>млн.кВтч</t>
  </si>
  <si>
    <t>Потери в электрической сети, в т.ч. относимые на:</t>
  </si>
  <si>
    <t>2.1</t>
  </si>
  <si>
    <t>собственное потребление</t>
  </si>
  <si>
    <t>2.2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</si>
  <si>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</si>
  <si>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</si>
  <si>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</si>
  <si>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для:</t>
  </si>
  <si>
    <t>4.1</t>
  </si>
  <si>
    <t>собственного потребления</t>
  </si>
  <si>
    <t>4.2</t>
  </si>
  <si>
    <t>передачи сторонним потребителям (субабонентам)</t>
  </si>
  <si>
    <t>Мощность</t>
  </si>
  <si>
    <t>5</t>
  </si>
  <si>
    <t>МВт</t>
  </si>
  <si>
    <t>6</t>
  </si>
  <si>
    <t>6.1</t>
  </si>
  <si>
    <t>6.2</t>
  </si>
  <si>
    <t>7</t>
  </si>
  <si>
    <t>8</t>
  </si>
  <si>
    <t>Отпуск из сети (полезный отпуск), в т.ч. для:</t>
  </si>
  <si>
    <t>8.1</t>
  </si>
  <si>
    <t>8.2</t>
  </si>
  <si>
    <t>9</t>
  </si>
  <si>
    <t xml:space="preserve">Заявленная мощность </t>
  </si>
  <si>
    <t>9.1</t>
  </si>
  <si>
    <t>9.2</t>
  </si>
  <si>
    <t>сторонних потребителей (субабонентов)</t>
  </si>
  <si>
    <t>10</t>
  </si>
  <si>
    <t xml:space="preserve">Максимальная мощность </t>
  </si>
  <si>
    <t>МВА</t>
  </si>
  <si>
    <t>10.1</t>
  </si>
  <si>
    <t>10.2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</si>
  <si>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</si>
  <si>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</si>
  <si>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</si>
  <si>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</si>
  <si>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</si>
  <si>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</si>
  <si>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</si>
  <si>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</si>
  <si>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</si>
  <si>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</si>
  <si>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</si>
  <si>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</si>
  <si>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 2017 год</t>
  </si>
  <si>
    <t>План 2018 год</t>
  </si>
  <si>
    <t>План 2019 год</t>
  </si>
  <si>
    <t>План 2020 год</t>
  </si>
  <si>
    <t>Баланс электрической энергии по сетям ВН, СН1, СН2 и НН по ЭСО (по региональным электрическим сетям)</t>
  </si>
  <si>
    <t>млн.кВтч.</t>
  </si>
  <si>
    <t>Показатели</t>
  </si>
  <si>
    <t>Всего</t>
  </si>
  <si>
    <t>ВН</t>
  </si>
  <si>
    <t>СН 1</t>
  </si>
  <si>
    <t>СН 2</t>
  </si>
  <si>
    <t>НН</t>
  </si>
  <si>
    <t>1</t>
  </si>
  <si>
    <t xml:space="preserve">Поступление электроэнергии в сеть, ВСЕГО </t>
  </si>
  <si>
    <t>1.1</t>
  </si>
  <si>
    <t>из смежной сети, всего, в том числе из сети:</t>
  </si>
  <si>
    <t>1.1.1</t>
  </si>
  <si>
    <t>1.1.2</t>
  </si>
  <si>
    <t>СН1</t>
  </si>
  <si>
    <t>1.1.3</t>
  </si>
  <si>
    <t>СН2</t>
  </si>
  <si>
    <t>из 1.1 поступление из сети РСК</t>
  </si>
  <si>
    <t>1.2</t>
  </si>
  <si>
    <t>от электростанций ПЭ (ЭСО)</t>
  </si>
  <si>
    <t>1.3</t>
  </si>
  <si>
    <t>от других поставщиков (в т.ч. с оптового рынка)</t>
  </si>
  <si>
    <t>1.4</t>
  </si>
  <si>
    <t xml:space="preserve">поступление электроэнергии от других организаций </t>
  </si>
  <si>
    <t>2</t>
  </si>
  <si>
    <t>Потери электроэнергии в сети (для проверки с П1.3)</t>
  </si>
  <si>
    <t>Потери электроэнергии в сети</t>
  </si>
  <si>
    <t>то же в % (п.2/п.1)</t>
  </si>
  <si>
    <t>Относимые на основное производство</t>
  </si>
  <si>
    <t>Относимые на сторонних потребителей</t>
  </si>
  <si>
    <t>3</t>
  </si>
  <si>
    <t>Расход электроэнергии на производственные и хозяйственные нужды (собственное потребление организаций, для которых оказание услуг по передаче не является основным видом деятельности)*</t>
  </si>
  <si>
    <t>4</t>
  </si>
  <si>
    <t xml:space="preserve">Полезный отпуск из сети </t>
  </si>
  <si>
    <t>в т.ч. собственным потребителям</t>
  </si>
  <si>
    <t>из них, потребителям, присоединенным к центру питания</t>
  </si>
  <si>
    <t xml:space="preserve"> на генераторном напряжении</t>
  </si>
  <si>
    <t>4.1.1</t>
  </si>
  <si>
    <t>ГП, участнику ОРЭМ</t>
  </si>
  <si>
    <t xml:space="preserve"> - по договору "последней мили"</t>
  </si>
  <si>
    <t>4.1.2</t>
  </si>
  <si>
    <t>ЭСО, участнику ОРЭМ</t>
  </si>
  <si>
    <t>4.1.3</t>
  </si>
  <si>
    <t>сбытовым компаниям, не имеющим статус ГП</t>
  </si>
  <si>
    <t>4.1.4</t>
  </si>
  <si>
    <t xml:space="preserve">потребителям, заключившим прямые договоры на услуги по передаче </t>
  </si>
  <si>
    <t>переток в сопредельные регионы</t>
  </si>
  <si>
    <t>4.3</t>
  </si>
  <si>
    <t>переток в другие организации</t>
  </si>
  <si>
    <t>Небаланс</t>
  </si>
  <si>
    <t>Баланс заявленной мощности по сетям ВН, СН1, СН2 и НН по ЭСО (по региональным электрическим сетям)</t>
  </si>
  <si>
    <t xml:space="preserve">Поступление мощности, ВСЕГО </t>
  </si>
  <si>
    <t xml:space="preserve">поступление мощности от других организаций </t>
  </si>
  <si>
    <t xml:space="preserve">Потери мощности в сети </t>
  </si>
  <si>
    <t>Расход мощности на производственные и хозяйственные нужды (собственное потребление организаций, для которых оказание услуг по передаче не является основным видом деятельности)*</t>
  </si>
  <si>
    <t>Заявленная мощность потребителей, присоединённых к ЕНЭС</t>
  </si>
  <si>
    <t>План 2017-2020</t>
  </si>
  <si>
    <t>Баланс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</si>
</sst>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  <numFmt numFmtId="165" formatCode="0.000"/>
    <numFmt numFmtId="166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sz val="10"/>
      <name val="Tahoma"/>
      <family val="2"/>
    </font>
    <font>
      <sz val="10"/>
      <name val="Arial CYR"/>
      <family val="0"/>
    </font>
    <font>
      <sz val="9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color indexed="12"/>
      <name val="Tahoma"/>
      <family val="2"/>
    </font>
    <font>
      <sz val="10"/>
      <name val="Times New Roman CYR"/>
      <family val="0"/>
    </font>
    <font>
      <sz val="11"/>
      <color indexed="8"/>
      <name val="Tahoma"/>
      <family val="2"/>
    </font>
    <font>
      <sz val="9"/>
      <color indexed="9"/>
      <name val="Tahoma"/>
      <family val="2"/>
    </font>
    <font>
      <b/>
      <sz val="9"/>
      <color indexed="23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ck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3"/>
      </bottom>
    </border>
    <border>
      <left style="thin">
        <color indexed="22"/>
      </left>
      <right style="thick">
        <color indexed="22"/>
      </right>
      <top style="medium"/>
      <bottom style="thin">
        <color indexed="23"/>
      </bottom>
    </border>
    <border>
      <left style="thick">
        <color indexed="22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23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ck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3"/>
      </top>
      <bottom style="medium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ck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ck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ck">
        <color indexed="22"/>
      </right>
      <top style="medium"/>
      <bottom>
        <color indexed="63"/>
      </bottom>
    </border>
    <border>
      <left style="medium"/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3" fillId="0" borderId="10" xfId="57" applyFont="1" applyFill="1" applyBorder="1" applyAlignment="1" applyProtection="1">
      <alignment horizontal="center" vertical="center" wrapTex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0" fontId="3" fillId="0" borderId="10" xfId="57" applyFont="1" applyFill="1" applyBorder="1" applyAlignment="1" applyProtection="1">
      <alignment horizontal="left" vertical="center" wrapText="1" indent="1"/>
      <protection/>
    </xf>
    <xf numFmtId="0" fontId="3" fillId="0" borderId="10" xfId="57" applyFont="1" applyFill="1" applyBorder="1" applyAlignment="1" applyProtection="1">
      <alignment horizontal="center" vertical="center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 applyProtection="1">
      <alignment horizontal="center" vertical="center" wrapText="1"/>
      <protection/>
    </xf>
    <xf numFmtId="0" fontId="6" fillId="0" borderId="10" xfId="57" applyFont="1" applyBorder="1" applyAlignment="1" applyProtection="1">
      <alignment horizontal="center" vertical="center" wrapText="1"/>
      <protection/>
    </xf>
    <xf numFmtId="0" fontId="6" fillId="0" borderId="12" xfId="57" applyFont="1" applyBorder="1" applyAlignment="1" applyProtection="1">
      <alignment horizontal="center" vertical="center" wrapText="1"/>
      <protection/>
    </xf>
    <xf numFmtId="0" fontId="3" fillId="0" borderId="11" xfId="57" applyFont="1" applyFill="1" applyBorder="1" applyAlignment="1" applyProtection="1">
      <alignment horizontal="center" vertical="center" wrapText="1"/>
      <protection/>
    </xf>
    <xf numFmtId="0" fontId="3" fillId="0" borderId="10" xfId="61" applyFont="1" applyFill="1" applyBorder="1" applyAlignment="1" applyProtection="1">
      <alignment horizontal="center" vertical="center" wrapText="1"/>
      <protection/>
    </xf>
    <xf numFmtId="0" fontId="3" fillId="0" borderId="12" xfId="61" applyFont="1" applyFill="1" applyBorder="1" applyAlignment="1" applyProtection="1">
      <alignment horizontal="center" vertical="center" wrapText="1"/>
      <protection/>
    </xf>
    <xf numFmtId="0" fontId="3" fillId="10" borderId="11" xfId="57" applyFont="1" applyFill="1" applyBorder="1" applyAlignment="1" applyProtection="1">
      <alignment horizontal="center" vertical="center" wrapText="1"/>
      <protection/>
    </xf>
    <xf numFmtId="0" fontId="3" fillId="10" borderId="10" xfId="57" applyFont="1" applyFill="1" applyBorder="1" applyAlignment="1" applyProtection="1">
      <alignment vertical="center" wrapText="1"/>
      <protection/>
    </xf>
    <xf numFmtId="0" fontId="3" fillId="10" borderId="10" xfId="57" applyFont="1" applyFill="1" applyBorder="1" applyAlignment="1" applyProtection="1">
      <alignment horizontal="center" vertical="center" wrapText="1"/>
      <protection/>
    </xf>
    <xf numFmtId="2" fontId="3" fillId="0" borderId="10" xfId="57" applyNumberFormat="1" applyFont="1" applyFill="1" applyBorder="1" applyAlignment="1" applyProtection="1">
      <alignment horizontal="right" vertical="center"/>
      <protection locked="0"/>
    </xf>
    <xf numFmtId="2" fontId="3" fillId="0" borderId="10" xfId="57" applyNumberFormat="1" applyFont="1" applyFill="1" applyBorder="1" applyAlignment="1" applyProtection="1">
      <alignment horizontal="right" vertical="center"/>
      <protection/>
    </xf>
    <xf numFmtId="2" fontId="3" fillId="0" borderId="12" xfId="57" applyNumberFormat="1" applyFont="1" applyFill="1" applyBorder="1" applyAlignment="1" applyProtection="1">
      <alignment horizontal="right" vertical="center"/>
      <protection locked="0"/>
    </xf>
    <xf numFmtId="0" fontId="3" fillId="10" borderId="10" xfId="57" applyFont="1" applyFill="1" applyBorder="1" applyAlignment="1" applyProtection="1">
      <alignment horizontal="center" vertical="center"/>
      <protection/>
    </xf>
    <xf numFmtId="0" fontId="3" fillId="0" borderId="13" xfId="57" applyFont="1" applyFill="1" applyBorder="1" applyAlignment="1" applyProtection="1">
      <alignment horizontal="center" vertical="center" wrapText="1"/>
      <protection/>
    </xf>
    <xf numFmtId="0" fontId="3" fillId="0" borderId="14" xfId="57" applyFont="1" applyFill="1" applyBorder="1" applyAlignment="1" applyProtection="1">
      <alignment horizontal="left" vertical="center" wrapText="1" indent="1"/>
      <protection/>
    </xf>
    <xf numFmtId="0" fontId="3" fillId="0" borderId="14" xfId="57" applyFont="1" applyFill="1" applyBorder="1" applyAlignment="1" applyProtection="1">
      <alignment horizontal="center" vertical="center"/>
      <protection/>
    </xf>
    <xf numFmtId="2" fontId="3" fillId="0" borderId="14" xfId="57" applyNumberFormat="1" applyFont="1" applyFill="1" applyBorder="1" applyAlignment="1" applyProtection="1">
      <alignment horizontal="right" vertical="center"/>
      <protection locked="0"/>
    </xf>
    <xf numFmtId="2" fontId="3" fillId="0" borderId="14" xfId="57" applyNumberFormat="1" applyFont="1" applyFill="1" applyBorder="1" applyAlignment="1" applyProtection="1">
      <alignment horizontal="right" vertical="center"/>
      <protection/>
    </xf>
    <xf numFmtId="2" fontId="3" fillId="0" borderId="15" xfId="57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0" fontId="3" fillId="0" borderId="10" xfId="61" applyFont="1" applyBorder="1" applyAlignment="1" applyProtection="1">
      <alignment horizontal="center" vertical="center" wrapText="1"/>
      <protection/>
    </xf>
    <xf numFmtId="0" fontId="3" fillId="0" borderId="19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center" wrapText="1"/>
      <protection/>
    </xf>
    <xf numFmtId="0" fontId="3" fillId="0" borderId="21" xfId="57" applyFont="1" applyBorder="1" applyAlignment="1" applyProtection="1">
      <alignment horizontal="center" vertical="center" wrapText="1"/>
      <protection/>
    </xf>
    <xf numFmtId="0" fontId="3" fillId="0" borderId="11" xfId="57" applyFont="1" applyBorder="1" applyAlignment="1" applyProtection="1">
      <alignment horizontal="center" vertical="center" wrapText="1"/>
      <protection/>
    </xf>
    <xf numFmtId="0" fontId="3" fillId="0" borderId="18" xfId="57" applyFont="1" applyBorder="1" applyAlignment="1" applyProtection="1">
      <alignment horizontal="center" vertical="center" wrapText="1"/>
      <protection/>
    </xf>
    <xf numFmtId="0" fontId="3" fillId="0" borderId="10" xfId="57" applyFont="1" applyBorder="1" applyAlignment="1" applyProtection="1">
      <alignment horizontal="center" vertical="center" wrapText="1"/>
      <protection/>
    </xf>
    <xf numFmtId="0" fontId="3" fillId="0" borderId="18" xfId="57" applyFont="1" applyFill="1" applyBorder="1" applyAlignment="1" applyProtection="1">
      <alignment horizontal="center" vertical="center"/>
      <protection/>
    </xf>
    <xf numFmtId="0" fontId="4" fillId="0" borderId="22" xfId="59" applyNumberFormat="1" applyFont="1" applyFill="1" applyBorder="1" applyAlignment="1" applyProtection="1">
      <alignment vertical="center" wrapText="1"/>
      <protection/>
    </xf>
    <xf numFmtId="0" fontId="4" fillId="0" borderId="23" xfId="59" applyNumberFormat="1" applyFont="1" applyFill="1" applyBorder="1" applyAlignment="1" applyProtection="1">
      <alignment vertical="center" wrapText="1"/>
      <protection/>
    </xf>
    <xf numFmtId="0" fontId="4" fillId="0" borderId="0" xfId="0" applyFont="1" applyBorder="1" applyAlignment="1">
      <alignment/>
    </xf>
    <xf numFmtId="0" fontId="25" fillId="0" borderId="0" xfId="54" applyFont="1" applyBorder="1">
      <alignment/>
      <protection/>
    </xf>
    <xf numFmtId="0" fontId="3" fillId="33" borderId="0" xfId="58" applyNumberFormat="1" applyFont="1" applyFill="1" applyBorder="1" applyAlignment="1" applyProtection="1">
      <alignment horizontal="center" vertical="center"/>
      <protection/>
    </xf>
    <xf numFmtId="0" fontId="3" fillId="0" borderId="24" xfId="58" applyNumberFormat="1" applyFont="1" applyFill="1" applyBorder="1" applyAlignment="1" applyProtection="1">
      <alignment horizontal="center" vertical="center" wrapText="1"/>
      <protection/>
    </xf>
    <xf numFmtId="0" fontId="3" fillId="0" borderId="25" xfId="58" applyNumberFormat="1" applyFont="1" applyFill="1" applyBorder="1" applyAlignment="1" applyProtection="1">
      <alignment horizontal="center" vertical="center" wrapText="1"/>
      <protection/>
    </xf>
    <xf numFmtId="0" fontId="3" fillId="0" borderId="26" xfId="58" applyNumberFormat="1" applyFont="1" applyFill="1" applyBorder="1" applyAlignment="1" applyProtection="1">
      <alignment horizontal="center" vertical="center" wrapText="1"/>
      <protection/>
    </xf>
    <xf numFmtId="0" fontId="3" fillId="0" borderId="26" xfId="60" applyFont="1" applyBorder="1" applyAlignment="1" applyProtection="1">
      <alignment horizontal="center" vertical="center" wrapText="1"/>
      <protection/>
    </xf>
    <xf numFmtId="0" fontId="6" fillId="34" borderId="26" xfId="57" applyFont="1" applyFill="1" applyBorder="1" applyAlignment="1" applyProtection="1">
      <alignment horizontal="center" vertical="center" wrapText="1"/>
      <protection/>
    </xf>
    <xf numFmtId="0" fontId="3" fillId="35" borderId="26" xfId="58" applyFont="1" applyFill="1" applyBorder="1" applyAlignment="1" applyProtection="1">
      <alignment horizontal="left" vertical="center" wrapText="1"/>
      <protection/>
    </xf>
    <xf numFmtId="4" fontId="3" fillId="36" borderId="27" xfId="58" applyNumberFormat="1" applyFont="1" applyFill="1" applyBorder="1" applyAlignment="1" applyProtection="1">
      <alignment horizontal="right" vertical="center"/>
      <protection/>
    </xf>
    <xf numFmtId="4" fontId="3" fillId="36" borderId="28" xfId="58" applyNumberFormat="1" applyFont="1" applyFill="1" applyBorder="1" applyAlignment="1" applyProtection="1">
      <alignment horizontal="right" vertical="center"/>
      <protection/>
    </xf>
    <xf numFmtId="0" fontId="3" fillId="0" borderId="26" xfId="58" applyFont="1" applyBorder="1" applyAlignment="1" applyProtection="1">
      <alignment horizontal="left" vertical="center" wrapText="1" indent="1"/>
      <protection/>
    </xf>
    <xf numFmtId="0" fontId="3" fillId="0" borderId="26" xfId="58" applyFont="1" applyBorder="1" applyAlignment="1" applyProtection="1">
      <alignment horizontal="left" vertical="center" wrapText="1" indent="2"/>
      <protection/>
    </xf>
    <xf numFmtId="4" fontId="3" fillId="0" borderId="27" xfId="58" applyNumberFormat="1" applyFont="1" applyBorder="1" applyAlignment="1" applyProtection="1">
      <alignment horizontal="right" vertical="center"/>
      <protection/>
    </xf>
    <xf numFmtId="4" fontId="3" fillId="37" borderId="27" xfId="58" applyNumberFormat="1" applyFont="1" applyFill="1" applyBorder="1" applyAlignment="1" applyProtection="1">
      <alignment horizontal="right" vertical="center"/>
      <protection locked="0"/>
    </xf>
    <xf numFmtId="0" fontId="45" fillId="0" borderId="26" xfId="58" applyFont="1" applyFill="1" applyBorder="1" applyAlignment="1" applyProtection="1">
      <alignment horizontal="left" vertical="center" wrapText="1" indent="3"/>
      <protection/>
    </xf>
    <xf numFmtId="4" fontId="45" fillId="0" borderId="27" xfId="58" applyNumberFormat="1" applyFont="1" applyFill="1" applyBorder="1" applyAlignment="1" applyProtection="1">
      <alignment horizontal="right" vertical="center"/>
      <protection/>
    </xf>
    <xf numFmtId="4" fontId="45" fillId="0" borderId="28" xfId="58" applyNumberFormat="1" applyFont="1" applyFill="1" applyBorder="1" applyAlignment="1" applyProtection="1">
      <alignment horizontal="right" vertical="center"/>
      <protection/>
    </xf>
    <xf numFmtId="0" fontId="3" fillId="33" borderId="26" xfId="58" applyFont="1" applyFill="1" applyBorder="1" applyAlignment="1" applyProtection="1">
      <alignment horizontal="left" vertical="center" wrapText="1" indent="1"/>
      <protection/>
    </xf>
    <xf numFmtId="0" fontId="26" fillId="0" borderId="26" xfId="58" applyFont="1" applyFill="1" applyBorder="1" applyAlignment="1" applyProtection="1">
      <alignment horizontal="left" vertical="center" wrapText="1"/>
      <protection/>
    </xf>
    <xf numFmtId="0" fontId="3" fillId="0" borderId="26" xfId="58" applyFont="1" applyFill="1" applyBorder="1" applyAlignment="1" applyProtection="1">
      <alignment horizontal="left" vertical="center" wrapText="1" indent="1"/>
      <protection/>
    </xf>
    <xf numFmtId="4" fontId="3" fillId="0" borderId="27" xfId="58" applyNumberFormat="1" applyFont="1" applyFill="1" applyBorder="1" applyAlignment="1" applyProtection="1">
      <alignment horizontal="right" vertical="center"/>
      <protection/>
    </xf>
    <xf numFmtId="0" fontId="4" fillId="0" borderId="22" xfId="59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/>
    </xf>
    <xf numFmtId="165" fontId="3" fillId="10" borderId="10" xfId="57" applyNumberFormat="1" applyFont="1" applyFill="1" applyBorder="1" applyAlignment="1" applyProtection="1">
      <alignment horizontal="right" vertical="center" wrapText="1"/>
      <protection/>
    </xf>
    <xf numFmtId="165" fontId="3" fillId="0" borderId="10" xfId="57" applyNumberFormat="1" applyFont="1" applyFill="1" applyBorder="1" applyAlignment="1" applyProtection="1">
      <alignment horizontal="right" vertical="center" wrapText="1"/>
      <protection/>
    </xf>
    <xf numFmtId="165" fontId="3" fillId="10" borderId="10" xfId="57" applyNumberFormat="1" applyFont="1" applyFill="1" applyBorder="1" applyAlignment="1" applyProtection="1">
      <alignment horizontal="right" vertical="center" wrapText="1"/>
      <protection locked="0"/>
    </xf>
    <xf numFmtId="165" fontId="3" fillId="10" borderId="12" xfId="57" applyNumberFormat="1" applyFont="1" applyFill="1" applyBorder="1" applyAlignment="1" applyProtection="1">
      <alignment horizontal="right" vertical="center" wrapText="1"/>
      <protection/>
    </xf>
    <xf numFmtId="165" fontId="3" fillId="10" borderId="10" xfId="57" applyNumberFormat="1" applyFont="1" applyFill="1" applyBorder="1" applyAlignment="1" applyProtection="1">
      <alignment horizontal="right" vertical="center"/>
      <protection/>
    </xf>
    <xf numFmtId="165" fontId="3" fillId="0" borderId="10" xfId="57" applyNumberFormat="1" applyFont="1" applyFill="1" applyBorder="1" applyAlignment="1" applyProtection="1">
      <alignment horizontal="right" vertical="center"/>
      <protection locked="0"/>
    </xf>
    <xf numFmtId="165" fontId="3" fillId="0" borderId="12" xfId="57" applyNumberFormat="1" applyFont="1" applyFill="1" applyBorder="1" applyAlignment="1" applyProtection="1">
      <alignment horizontal="right" vertical="center" wrapText="1"/>
      <protection/>
    </xf>
    <xf numFmtId="165" fontId="3" fillId="10" borderId="12" xfId="57" applyNumberFormat="1" applyFont="1" applyFill="1" applyBorder="1" applyAlignment="1" applyProtection="1">
      <alignment horizontal="right" vertical="center"/>
      <protection/>
    </xf>
    <xf numFmtId="165" fontId="3" fillId="0" borderId="10" xfId="57" applyNumberFormat="1" applyFont="1" applyFill="1" applyBorder="1" applyAlignment="1" applyProtection="1">
      <alignment horizontal="right" vertical="center"/>
      <protection/>
    </xf>
    <xf numFmtId="165" fontId="3" fillId="0" borderId="10" xfId="61" applyNumberFormat="1" applyFont="1" applyFill="1" applyBorder="1" applyAlignment="1" applyProtection="1">
      <alignment horizontal="right" vertical="center" wrapText="1"/>
      <protection/>
    </xf>
    <xf numFmtId="165" fontId="3" fillId="0" borderId="12" xfId="61" applyNumberFormat="1" applyFont="1" applyFill="1" applyBorder="1" applyAlignment="1" applyProtection="1">
      <alignment horizontal="right" vertical="center" wrapText="1"/>
      <protection/>
    </xf>
    <xf numFmtId="165" fontId="3" fillId="10" borderId="12" xfId="57" applyNumberFormat="1" applyFont="1" applyFill="1" applyBorder="1" applyAlignment="1" applyProtection="1">
      <alignment horizontal="right" vertical="center" wrapText="1"/>
      <protection locked="0"/>
    </xf>
    <xf numFmtId="165" fontId="3" fillId="0" borderId="12" xfId="57" applyNumberFormat="1" applyFont="1" applyFill="1" applyBorder="1" applyAlignment="1" applyProtection="1">
      <alignment horizontal="right" vertical="center"/>
      <protection locked="0"/>
    </xf>
    <xf numFmtId="165" fontId="3" fillId="0" borderId="25" xfId="58" applyNumberFormat="1" applyFont="1" applyFill="1" applyBorder="1" applyAlignment="1" applyProtection="1">
      <alignment horizontal="center" vertical="center" wrapText="1"/>
      <protection/>
    </xf>
    <xf numFmtId="165" fontId="3" fillId="0" borderId="26" xfId="58" applyNumberFormat="1" applyFont="1" applyFill="1" applyBorder="1" applyAlignment="1" applyProtection="1">
      <alignment horizontal="center" vertical="center" wrapText="1"/>
      <protection/>
    </xf>
    <xf numFmtId="165" fontId="3" fillId="0" borderId="26" xfId="60" applyNumberFormat="1" applyFont="1" applyBorder="1" applyAlignment="1" applyProtection="1">
      <alignment horizontal="center" vertical="center" wrapText="1"/>
      <protection/>
    </xf>
    <xf numFmtId="165" fontId="27" fillId="34" borderId="23" xfId="57" applyNumberFormat="1" applyFont="1" applyFill="1" applyBorder="1" applyAlignment="1" applyProtection="1">
      <alignment horizontal="center" vertical="center" wrapText="1"/>
      <protection/>
    </xf>
    <xf numFmtId="165" fontId="27" fillId="34" borderId="26" xfId="57" applyNumberFormat="1" applyFont="1" applyFill="1" applyBorder="1" applyAlignment="1" applyProtection="1">
      <alignment horizontal="center" vertical="center" wrapText="1"/>
      <protection/>
    </xf>
    <xf numFmtId="165" fontId="3" fillId="36" borderId="25" xfId="58" applyNumberFormat="1" applyFont="1" applyFill="1" applyBorder="1" applyAlignment="1" applyProtection="1">
      <alignment horizontal="right" vertical="center"/>
      <protection/>
    </xf>
    <xf numFmtId="165" fontId="3" fillId="36" borderId="26" xfId="58" applyNumberFormat="1" applyFont="1" applyFill="1" applyBorder="1" applyAlignment="1" applyProtection="1">
      <alignment horizontal="right" vertical="center"/>
      <protection/>
    </xf>
    <xf numFmtId="165" fontId="3" fillId="0" borderId="26" xfId="58" applyNumberFormat="1" applyFont="1" applyFill="1" applyBorder="1" applyAlignment="1" applyProtection="1">
      <alignment horizontal="right" vertical="center"/>
      <protection/>
    </xf>
    <xf numFmtId="165" fontId="3" fillId="0" borderId="26" xfId="58" applyNumberFormat="1" applyFont="1" applyBorder="1" applyAlignment="1" applyProtection="1">
      <alignment horizontal="right" vertical="center"/>
      <protection/>
    </xf>
    <xf numFmtId="165" fontId="3" fillId="37" borderId="26" xfId="57" applyNumberFormat="1" applyFont="1" applyFill="1" applyBorder="1" applyAlignment="1" applyProtection="1">
      <alignment horizontal="right" vertical="center"/>
      <protection locked="0"/>
    </xf>
    <xf numFmtId="165" fontId="45" fillId="0" borderId="25" xfId="58" applyNumberFormat="1" applyFont="1" applyFill="1" applyBorder="1" applyAlignment="1" applyProtection="1">
      <alignment horizontal="right" vertical="center"/>
      <protection/>
    </xf>
    <xf numFmtId="165" fontId="45" fillId="0" borderId="26" xfId="57" applyNumberFormat="1" applyFont="1" applyFill="1" applyBorder="1" applyAlignment="1" applyProtection="1">
      <alignment horizontal="right" vertical="center"/>
      <protection/>
    </xf>
    <xf numFmtId="165" fontId="45" fillId="0" borderId="26" xfId="58" applyNumberFormat="1" applyFont="1" applyFill="1" applyBorder="1" applyAlignment="1" applyProtection="1">
      <alignment horizontal="right" vertical="center"/>
      <protection/>
    </xf>
    <xf numFmtId="165" fontId="26" fillId="33" borderId="25" xfId="58" applyNumberFormat="1" applyFont="1" applyFill="1" applyBorder="1" applyAlignment="1" applyProtection="1">
      <alignment horizontal="right" vertical="center"/>
      <protection/>
    </xf>
    <xf numFmtId="165" fontId="26" fillId="33" borderId="26" xfId="58" applyNumberFormat="1" applyFont="1" applyFill="1" applyBorder="1" applyAlignment="1" applyProtection="1">
      <alignment horizontal="right" vertical="center"/>
      <protection/>
    </xf>
    <xf numFmtId="0" fontId="3" fillId="0" borderId="29" xfId="58" applyNumberFormat="1" applyFont="1" applyFill="1" applyBorder="1" applyAlignment="1" applyProtection="1">
      <alignment horizontal="center" vertical="center"/>
      <protection/>
    </xf>
    <xf numFmtId="0" fontId="3" fillId="0" borderId="30" xfId="58" applyNumberFormat="1" applyFont="1" applyFill="1" applyBorder="1" applyAlignment="1" applyProtection="1">
      <alignment horizontal="center" vertical="center" wrapText="1"/>
      <protection/>
    </xf>
    <xf numFmtId="0" fontId="3" fillId="0" borderId="31" xfId="58" applyNumberFormat="1" applyFont="1" applyFill="1" applyBorder="1" applyAlignment="1" applyProtection="1">
      <alignment horizontal="center" vertical="center" wrapText="1"/>
      <protection/>
    </xf>
    <xf numFmtId="0" fontId="3" fillId="0" borderId="32" xfId="58" applyNumberFormat="1" applyFont="1" applyFill="1" applyBorder="1" applyAlignment="1" applyProtection="1">
      <alignment horizontal="center" vertical="center" wrapText="1"/>
      <protection/>
    </xf>
    <xf numFmtId="0" fontId="3" fillId="0" borderId="33" xfId="58" applyNumberFormat="1" applyFont="1" applyFill="1" applyBorder="1" applyAlignment="1" applyProtection="1">
      <alignment horizontal="center" vertical="center" wrapText="1"/>
      <protection/>
    </xf>
    <xf numFmtId="0" fontId="3" fillId="0" borderId="34" xfId="58" applyNumberFormat="1" applyFont="1" applyFill="1" applyBorder="1" applyAlignment="1" applyProtection="1">
      <alignment horizontal="center" vertical="center"/>
      <protection/>
    </xf>
    <xf numFmtId="165" fontId="3" fillId="0" borderId="35" xfId="58" applyNumberFormat="1" applyFont="1" applyFill="1" applyBorder="1" applyAlignment="1" applyProtection="1">
      <alignment horizontal="center" vertical="center" wrapText="1"/>
      <protection/>
    </xf>
    <xf numFmtId="0" fontId="6" fillId="34" borderId="36" xfId="57" applyFont="1" applyFill="1" applyBorder="1" applyAlignment="1" applyProtection="1">
      <alignment horizontal="center" vertical="center" wrapText="1"/>
      <protection/>
    </xf>
    <xf numFmtId="165" fontId="27" fillId="34" borderId="35" xfId="57" applyNumberFormat="1" applyFont="1" applyFill="1" applyBorder="1" applyAlignment="1" applyProtection="1">
      <alignment horizontal="center" vertical="center" wrapText="1"/>
      <protection/>
    </xf>
    <xf numFmtId="49" fontId="3" fillId="35" borderId="36" xfId="58" applyNumberFormat="1" applyFont="1" applyFill="1" applyBorder="1" applyAlignment="1" applyProtection="1">
      <alignment horizontal="center" vertical="center" wrapText="1"/>
      <protection/>
    </xf>
    <xf numFmtId="165" fontId="3" fillId="36" borderId="35" xfId="58" applyNumberFormat="1" applyFont="1" applyFill="1" applyBorder="1" applyAlignment="1" applyProtection="1">
      <alignment horizontal="right" vertical="center"/>
      <protection/>
    </xf>
    <xf numFmtId="49" fontId="3" fillId="0" borderId="36" xfId="58" applyNumberFormat="1" applyFont="1" applyBorder="1" applyAlignment="1" applyProtection="1">
      <alignment horizontal="center" vertical="center" wrapText="1"/>
      <protection/>
    </xf>
    <xf numFmtId="165" fontId="3" fillId="0" borderId="35" xfId="58" applyNumberFormat="1" applyFont="1" applyBorder="1" applyAlignment="1" applyProtection="1">
      <alignment horizontal="right" vertical="center"/>
      <protection/>
    </xf>
    <xf numFmtId="165" fontId="3" fillId="37" borderId="35" xfId="58" applyNumberFormat="1" applyFont="1" applyFill="1" applyBorder="1" applyAlignment="1" applyProtection="1">
      <alignment horizontal="right" vertical="center"/>
      <protection locked="0"/>
    </xf>
    <xf numFmtId="165" fontId="45" fillId="0" borderId="35" xfId="58" applyNumberFormat="1" applyFont="1" applyFill="1" applyBorder="1" applyAlignment="1" applyProtection="1">
      <alignment horizontal="right" vertical="center"/>
      <protection/>
    </xf>
    <xf numFmtId="49" fontId="26" fillId="0" borderId="36" xfId="58" applyNumberFormat="1" applyFont="1" applyBorder="1" applyAlignment="1" applyProtection="1">
      <alignment horizontal="center" vertical="center" wrapText="1"/>
      <protection/>
    </xf>
    <xf numFmtId="165" fontId="26" fillId="33" borderId="35" xfId="58" applyNumberFormat="1" applyFont="1" applyFill="1" applyBorder="1" applyAlignment="1" applyProtection="1">
      <alignment horizontal="right" vertical="center"/>
      <protection/>
    </xf>
    <xf numFmtId="49" fontId="3" fillId="35" borderId="37" xfId="58" applyNumberFormat="1" applyFont="1" applyFill="1" applyBorder="1" applyAlignment="1" applyProtection="1">
      <alignment horizontal="center" vertical="center" wrapText="1"/>
      <protection/>
    </xf>
    <xf numFmtId="0" fontId="3" fillId="35" borderId="38" xfId="58" applyFont="1" applyFill="1" applyBorder="1" applyAlignment="1" applyProtection="1">
      <alignment horizontal="left" vertical="center" wrapText="1"/>
      <protection/>
    </xf>
    <xf numFmtId="165" fontId="3" fillId="36" borderId="39" xfId="58" applyNumberFormat="1" applyFont="1" applyFill="1" applyBorder="1" applyAlignment="1" applyProtection="1">
      <alignment horizontal="right" vertical="center"/>
      <protection/>
    </xf>
    <xf numFmtId="165" fontId="3" fillId="36" borderId="38" xfId="58" applyNumberFormat="1" applyFont="1" applyFill="1" applyBorder="1" applyAlignment="1" applyProtection="1">
      <alignment horizontal="right" vertical="center"/>
      <protection/>
    </xf>
    <xf numFmtId="165" fontId="3" fillId="0" borderId="38" xfId="58" applyNumberFormat="1" applyFont="1" applyFill="1" applyBorder="1" applyAlignment="1" applyProtection="1">
      <alignment horizontal="right" vertical="center"/>
      <protection/>
    </xf>
    <xf numFmtId="165" fontId="3" fillId="36" borderId="40" xfId="58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4" fontId="28" fillId="37" borderId="27" xfId="55" applyNumberFormat="1" applyFont="1" applyFill="1" applyBorder="1" applyAlignment="1" applyProtection="1">
      <alignment horizontal="right" vertical="center"/>
      <protection locked="0"/>
    </xf>
    <xf numFmtId="4" fontId="28" fillId="0" borderId="27" xfId="55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44" xfId="58" applyNumberFormat="1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3" fillId="0" borderId="46" xfId="58" applyNumberFormat="1" applyFont="1" applyFill="1" applyBorder="1" applyAlignment="1" applyProtection="1">
      <alignment horizontal="center" vertical="center"/>
      <protection/>
    </xf>
    <xf numFmtId="0" fontId="3" fillId="0" borderId="47" xfId="58" applyNumberFormat="1" applyFont="1" applyFill="1" applyBorder="1" applyAlignment="1" applyProtection="1">
      <alignment horizontal="center" vertical="center" wrapText="1"/>
      <protection/>
    </xf>
    <xf numFmtId="0" fontId="3" fillId="0" borderId="48" xfId="58" applyNumberFormat="1" applyFont="1" applyFill="1" applyBorder="1" applyAlignment="1" applyProtection="1">
      <alignment horizontal="center" vertical="center"/>
      <protection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3" fillId="0" borderId="35" xfId="58" applyNumberFormat="1" applyFont="1" applyFill="1" applyBorder="1" applyAlignment="1" applyProtection="1">
      <alignment horizontal="center" vertical="center" wrapText="1"/>
      <protection/>
    </xf>
    <xf numFmtId="4" fontId="3" fillId="36" borderId="35" xfId="58" applyNumberFormat="1" applyFont="1" applyFill="1" applyBorder="1" applyAlignment="1" applyProtection="1">
      <alignment horizontal="right" vertical="center"/>
      <protection/>
    </xf>
    <xf numFmtId="49" fontId="3" fillId="0" borderId="36" xfId="58" applyNumberFormat="1" applyFont="1" applyFill="1" applyBorder="1" applyAlignment="1" applyProtection="1">
      <alignment horizontal="center" vertical="center" wrapText="1"/>
      <protection/>
    </xf>
    <xf numFmtId="4" fontId="3" fillId="0" borderId="35" xfId="58" applyNumberFormat="1" applyFont="1" applyBorder="1" applyAlignment="1" applyProtection="1">
      <alignment horizontal="right" vertical="center"/>
      <protection/>
    </xf>
    <xf numFmtId="4" fontId="3" fillId="37" borderId="35" xfId="58" applyNumberFormat="1" applyFont="1" applyFill="1" applyBorder="1" applyAlignment="1" applyProtection="1">
      <alignment horizontal="right" vertical="center"/>
      <protection locked="0"/>
    </xf>
    <xf numFmtId="49" fontId="45" fillId="0" borderId="36" xfId="58" applyNumberFormat="1" applyFont="1" applyFill="1" applyBorder="1" applyAlignment="1" applyProtection="1">
      <alignment horizontal="center" vertical="center" wrapText="1"/>
      <protection/>
    </xf>
    <xf numFmtId="4" fontId="45" fillId="0" borderId="35" xfId="58" applyNumberFormat="1" applyFont="1" applyFill="1" applyBorder="1" applyAlignment="1" applyProtection="1">
      <alignment horizontal="right" vertical="center"/>
      <protection/>
    </xf>
    <xf numFmtId="4" fontId="28" fillId="37" borderId="35" xfId="55" applyNumberFormat="1" applyFont="1" applyFill="1" applyBorder="1" applyAlignment="1" applyProtection="1">
      <alignment horizontal="right" vertical="center"/>
      <protection locked="0"/>
    </xf>
    <xf numFmtId="0" fontId="3" fillId="35" borderId="36" xfId="58" applyFont="1" applyFill="1" applyBorder="1" applyAlignment="1" applyProtection="1">
      <alignment horizontal="center" vertical="center" wrapText="1"/>
      <protection/>
    </xf>
    <xf numFmtId="4" fontId="3" fillId="36" borderId="39" xfId="58" applyNumberFormat="1" applyFont="1" applyFill="1" applyBorder="1" applyAlignment="1" applyProtection="1">
      <alignment horizontal="right" vertical="center"/>
      <protection/>
    </xf>
    <xf numFmtId="4" fontId="3" fillId="36" borderId="38" xfId="58" applyNumberFormat="1" applyFont="1" applyFill="1" applyBorder="1" applyAlignment="1" applyProtection="1">
      <alignment horizontal="right" vertical="center"/>
      <protection/>
    </xf>
    <xf numFmtId="4" fontId="3" fillId="0" borderId="38" xfId="58" applyNumberFormat="1" applyFont="1" applyFill="1" applyBorder="1" applyAlignment="1" applyProtection="1">
      <alignment horizontal="right" vertical="center"/>
      <protection/>
    </xf>
    <xf numFmtId="4" fontId="3" fillId="36" borderId="40" xfId="58" applyNumberFormat="1" applyFont="1" applyFill="1" applyBorder="1" applyAlignment="1" applyProtection="1">
      <alignment horizontal="right" vertical="center"/>
      <protection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 3" xfId="54"/>
    <cellStyle name="Обычный 4" xfId="55"/>
    <cellStyle name="Обычный 9 2" xfId="56"/>
    <cellStyle name="Обычный_FORM3.1" xfId="57"/>
    <cellStyle name="Обычный_methodics230802-pril1-3" xfId="58"/>
    <cellStyle name="Обычный_ЖКУ_проект3 2" xfId="59"/>
    <cellStyle name="Обычный_Образец шаблона Сетевые организации" xfId="60"/>
    <cellStyle name="Обычный_Форма 4 Станция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89;&#1086;%20&#1089;&#1090;&#1072;&#1088;&#1086;&#1075;&#1086;%20&#1055;&#1050;\&#1052;&#1086;&#1080;%20&#1076;&#1086;&#1082;&#1091;&#1084;&#1077;&#1085;&#1090;&#1099;%20D\&#1052;&#1058;&#1056;%20&#1048;%20&#1069;\&#1101;&#1083;&#1077;&#1082;%202016\ENERGY.KTL.NET.PLAN.5.74%20%20&#1052;&#1059;&#1055;%20&#1052;&#1055;&#1054;&#1069;%20&#1075;.&#1058;&#1088;&#1077;&#1093;&#1075;&#1086;&#1088;&#1085;&#1086;&#1075;&#1086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%20&#1089;&#1086;%20&#1089;&#1090;&#1072;&#1088;&#1086;&#1075;&#1086;%20&#1055;&#1050;\&#1052;&#1086;&#1080;%20&#1076;&#1086;&#1082;&#1091;&#1084;&#1077;&#1085;&#1090;&#1099;%20D\&#1052;&#1058;&#1056;%20&#1048;%20&#1069;\2018\ENERGY.KTL.NET.PLAN.5.74%20.BKP._(v6.2.1)%20&#1086;&#1090;&#1088;&#1077;&#1076;&#1072;&#1082;&#1090;%20&#1087;&#1086;%20&#1090;&#1072;&#1088;&#1080;&#1092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между СО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  <sheetDataSet>
      <sheetData sheetId="3">
        <row r="10">
          <cell r="F10">
            <v>2016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modInstruction"/>
      <sheetName val="Титульный"/>
      <sheetName val="Библиотека документов"/>
      <sheetName val="modDocs"/>
      <sheetName val="modfrmDocumentPicker"/>
      <sheetName val="modDocumentsAPI"/>
      <sheetName val="Форма 3.1"/>
      <sheetName val="Форма 3.1 (L)"/>
      <sheetName val="F_3_1"/>
      <sheetName val="tech"/>
      <sheetName val="П1.30"/>
      <sheetName val="П1.3"/>
      <sheetName val="П1.4"/>
      <sheetName val="П1.5"/>
      <sheetName val="П1.6"/>
      <sheetName val="Прямые договоры с потребителями"/>
      <sheetName val="Договоры между СО"/>
      <sheetName val="Комментарии"/>
      <sheetName val="Проверка"/>
      <sheetName val="modPass"/>
      <sheetName val="modCommonProv"/>
      <sheetName val="modProv"/>
      <sheetName val="modProvGeneralProc"/>
      <sheetName val="modSheetTitle"/>
      <sheetName val="TECHSHEET"/>
      <sheetName val="modInfo"/>
      <sheetName val="modCommandButton"/>
      <sheetName val="modUpdTemplMain"/>
      <sheetName val="modCommonProcedures"/>
      <sheetName val="modfrmCheckUpdates"/>
      <sheetName val="modfrmUpdateIsInProgress"/>
      <sheetName val="REESTR_ORG"/>
      <sheetName val="SELECTED_DOCS"/>
      <sheetName val="DOCS_DEPENDENCY"/>
      <sheetName val="modHLIcons"/>
      <sheetName val="modP1_30"/>
      <sheetName val="modP1_3"/>
      <sheetName val="modP1_6"/>
      <sheetName val="modfrmReestr"/>
      <sheetName val="modAuthorizationUtilities"/>
      <sheetName val="AUTHORIZATION"/>
      <sheetName val="modfrmCheckInIsInProgress"/>
      <sheetName val="modOrgData"/>
      <sheetName val="modExport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33"/>
  <sheetViews>
    <sheetView tabSelected="1" zoomScale="82" zoomScaleNormal="82" zoomScalePageLayoutView="0" workbookViewId="0" topLeftCell="A1">
      <selection activeCell="X23" sqref="X23"/>
    </sheetView>
  </sheetViews>
  <sheetFormatPr defaultColWidth="9.140625" defaultRowHeight="15"/>
  <cols>
    <col min="3" max="3" width="22.57421875" style="0" customWidth="1"/>
    <col min="5" max="11" width="9.28125" style="0" bestFit="1" customWidth="1"/>
    <col min="12" max="12" width="10.28125" style="0" bestFit="1" customWidth="1"/>
    <col min="13" max="16" width="9.28125" style="0" bestFit="1" customWidth="1"/>
    <col min="17" max="20" width="9.421875" style="0" bestFit="1" customWidth="1"/>
  </cols>
  <sheetData>
    <row r="1" spans="2:36" ht="15.75" thickBot="1">
      <c r="B1" s="62" t="s">
        <v>112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2:20" ht="22.5" customHeight="1">
      <c r="B2" s="33" t="s">
        <v>0</v>
      </c>
      <c r="C2" s="35" t="s">
        <v>1</v>
      </c>
      <c r="D2" s="35" t="s">
        <v>2</v>
      </c>
      <c r="E2" s="37" t="s">
        <v>51</v>
      </c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29" t="s">
        <v>51</v>
      </c>
      <c r="R2" s="31" t="s">
        <v>52</v>
      </c>
      <c r="S2" s="29" t="s">
        <v>53</v>
      </c>
      <c r="T2" s="27" t="s">
        <v>54</v>
      </c>
    </row>
    <row r="3" spans="2:20" ht="22.5" customHeight="1">
      <c r="B3" s="34"/>
      <c r="C3" s="36"/>
      <c r="D3" s="36"/>
      <c r="E3" s="5" t="s">
        <v>39</v>
      </c>
      <c r="F3" s="5" t="s">
        <v>40</v>
      </c>
      <c r="G3" s="5" t="s">
        <v>41</v>
      </c>
      <c r="H3" s="5" t="s">
        <v>42</v>
      </c>
      <c r="I3" s="5" t="s">
        <v>43</v>
      </c>
      <c r="J3" s="5" t="s">
        <v>44</v>
      </c>
      <c r="K3" s="5" t="s">
        <v>45</v>
      </c>
      <c r="L3" s="5" t="s">
        <v>46</v>
      </c>
      <c r="M3" s="5" t="s">
        <v>47</v>
      </c>
      <c r="N3" s="5" t="s">
        <v>48</v>
      </c>
      <c r="O3" s="5" t="s">
        <v>49</v>
      </c>
      <c r="P3" s="5" t="s">
        <v>50</v>
      </c>
      <c r="Q3" s="30"/>
      <c r="R3" s="32"/>
      <c r="S3" s="30"/>
      <c r="T3" s="28"/>
    </row>
    <row r="4" spans="2:20" ht="22.5" customHeight="1">
      <c r="B4" s="6">
        <v>1</v>
      </c>
      <c r="C4" s="7">
        <f>B4+1</f>
        <v>2</v>
      </c>
      <c r="D4" s="7">
        <f aca="true" t="shared" si="0" ref="D4:T4">C4+1</f>
        <v>3</v>
      </c>
      <c r="E4" s="7">
        <f t="shared" si="0"/>
        <v>4</v>
      </c>
      <c r="F4" s="7">
        <f t="shared" si="0"/>
        <v>5</v>
      </c>
      <c r="G4" s="7">
        <f t="shared" si="0"/>
        <v>6</v>
      </c>
      <c r="H4" s="7">
        <f t="shared" si="0"/>
        <v>7</v>
      </c>
      <c r="I4" s="7">
        <f t="shared" si="0"/>
        <v>8</v>
      </c>
      <c r="J4" s="7">
        <f t="shared" si="0"/>
        <v>9</v>
      </c>
      <c r="K4" s="7">
        <f>J4+1</f>
        <v>10</v>
      </c>
      <c r="L4" s="7">
        <f t="shared" si="0"/>
        <v>11</v>
      </c>
      <c r="M4" s="7">
        <f t="shared" si="0"/>
        <v>12</v>
      </c>
      <c r="N4" s="7">
        <f t="shared" si="0"/>
        <v>13</v>
      </c>
      <c r="O4" s="7">
        <f t="shared" si="0"/>
        <v>14</v>
      </c>
      <c r="P4" s="7">
        <f t="shared" si="0"/>
        <v>15</v>
      </c>
      <c r="Q4" s="7">
        <f>P4+1</f>
        <v>16</v>
      </c>
      <c r="R4" s="7">
        <f t="shared" si="0"/>
        <v>17</v>
      </c>
      <c r="S4" s="7">
        <f t="shared" si="0"/>
        <v>18</v>
      </c>
      <c r="T4" s="8">
        <f t="shared" si="0"/>
        <v>19</v>
      </c>
    </row>
    <row r="5" spans="2:20" ht="22.5" customHeight="1">
      <c r="B5" s="9"/>
      <c r="C5" s="2" t="s">
        <v>3</v>
      </c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2:20" ht="22.5" customHeight="1">
      <c r="B6" s="12">
        <v>1</v>
      </c>
      <c r="C6" s="13" t="s">
        <v>4</v>
      </c>
      <c r="D6" s="14" t="s">
        <v>5</v>
      </c>
      <c r="E6" s="66">
        <v>7.3</v>
      </c>
      <c r="F6" s="66">
        <v>6.872999999999999</v>
      </c>
      <c r="G6" s="66">
        <v>6.613</v>
      </c>
      <c r="H6" s="66">
        <v>6.284</v>
      </c>
      <c r="I6" s="66">
        <v>5.4239999999999995</v>
      </c>
      <c r="J6" s="66">
        <v>5.0655</v>
      </c>
      <c r="K6" s="66">
        <v>4.817</v>
      </c>
      <c r="L6" s="66">
        <v>4.874</v>
      </c>
      <c r="M6" s="66">
        <v>5.041</v>
      </c>
      <c r="N6" s="66">
        <v>6.678</v>
      </c>
      <c r="O6" s="66">
        <v>7.1608</v>
      </c>
      <c r="P6" s="66">
        <v>7.479</v>
      </c>
      <c r="Q6" s="64">
        <f>SUM(E6:P6)</f>
        <v>73.60929999999999</v>
      </c>
      <c r="R6" s="64">
        <f>Q6</f>
        <v>73.60929999999999</v>
      </c>
      <c r="S6" s="64">
        <f aca="true" t="shared" si="1" ref="S6:T9">R6</f>
        <v>73.60929999999999</v>
      </c>
      <c r="T6" s="67">
        <f t="shared" si="1"/>
        <v>73.60929999999999</v>
      </c>
    </row>
    <row r="7" spans="2:20" ht="29.25" customHeight="1">
      <c r="B7" s="12">
        <v>2</v>
      </c>
      <c r="C7" s="13" t="s">
        <v>6</v>
      </c>
      <c r="D7" s="14" t="s">
        <v>5</v>
      </c>
      <c r="E7" s="68">
        <f aca="true" t="shared" si="2" ref="E7:J7">E6*8.235%</f>
        <v>0.6011549999999999</v>
      </c>
      <c r="F7" s="68">
        <f t="shared" si="2"/>
        <v>0.5659915499999999</v>
      </c>
      <c r="G7" s="68">
        <f t="shared" si="2"/>
        <v>0.5445805499999999</v>
      </c>
      <c r="H7" s="68">
        <f t="shared" si="2"/>
        <v>0.5174873999999999</v>
      </c>
      <c r="I7" s="68">
        <f t="shared" si="2"/>
        <v>0.4466663999999999</v>
      </c>
      <c r="J7" s="68">
        <f t="shared" si="2"/>
        <v>0.41714392499999997</v>
      </c>
      <c r="K7" s="68">
        <f aca="true" t="shared" si="3" ref="K7:P7">K6*8.6835%</f>
        <v>0.4182841950000001</v>
      </c>
      <c r="L7" s="68">
        <f t="shared" si="3"/>
        <v>0.42323379</v>
      </c>
      <c r="M7" s="68">
        <f t="shared" si="3"/>
        <v>0.43773523500000006</v>
      </c>
      <c r="N7" s="68">
        <f t="shared" si="3"/>
        <v>0.57988413</v>
      </c>
      <c r="O7" s="68">
        <f t="shared" si="3"/>
        <v>0.6218080680000001</v>
      </c>
      <c r="P7" s="68">
        <v>0.65</v>
      </c>
      <c r="Q7" s="64">
        <f>SUM(E7:P7)</f>
        <v>6.223970242999999</v>
      </c>
      <c r="R7" s="64">
        <f>Q7</f>
        <v>6.223970242999999</v>
      </c>
      <c r="S7" s="64">
        <f t="shared" si="1"/>
        <v>6.223970242999999</v>
      </c>
      <c r="T7" s="67">
        <f t="shared" si="1"/>
        <v>6.223970242999999</v>
      </c>
    </row>
    <row r="8" spans="2:20" ht="22.5" customHeight="1">
      <c r="B8" s="9" t="s">
        <v>7</v>
      </c>
      <c r="C8" s="3" t="s">
        <v>8</v>
      </c>
      <c r="D8" s="1" t="s">
        <v>5</v>
      </c>
      <c r="E8" s="69">
        <v>0.022</v>
      </c>
      <c r="F8" s="69">
        <v>0.022</v>
      </c>
      <c r="G8" s="69">
        <v>0.02</v>
      </c>
      <c r="H8" s="69">
        <v>0.02</v>
      </c>
      <c r="I8" s="69">
        <v>0.016</v>
      </c>
      <c r="J8" s="69">
        <v>0.014</v>
      </c>
      <c r="K8" s="69">
        <v>0.014</v>
      </c>
      <c r="L8" s="69">
        <v>0.013</v>
      </c>
      <c r="M8" s="69">
        <v>0.015</v>
      </c>
      <c r="N8" s="69">
        <v>0.018</v>
      </c>
      <c r="O8" s="69">
        <v>0.021</v>
      </c>
      <c r="P8" s="69">
        <v>0.025</v>
      </c>
      <c r="Q8" s="65">
        <f>SUM(E8:P8)</f>
        <v>0.22</v>
      </c>
      <c r="R8" s="65">
        <f>Q8</f>
        <v>0.22</v>
      </c>
      <c r="S8" s="65">
        <f t="shared" si="1"/>
        <v>0.22</v>
      </c>
      <c r="T8" s="70">
        <f t="shared" si="1"/>
        <v>0.22</v>
      </c>
    </row>
    <row r="9" spans="2:20" ht="22.5" customHeight="1">
      <c r="B9" s="9" t="s">
        <v>9</v>
      </c>
      <c r="C9" s="3" t="s">
        <v>10</v>
      </c>
      <c r="D9" s="1" t="s">
        <v>5</v>
      </c>
      <c r="E9" s="69">
        <f aca="true" t="shared" si="4" ref="E9:P9">E7-E8</f>
        <v>0.5791549999999999</v>
      </c>
      <c r="F9" s="69">
        <f t="shared" si="4"/>
        <v>0.5439915499999999</v>
      </c>
      <c r="G9" s="69">
        <f t="shared" si="4"/>
        <v>0.5245805499999999</v>
      </c>
      <c r="H9" s="69">
        <f t="shared" si="4"/>
        <v>0.4974873999999999</v>
      </c>
      <c r="I9" s="69">
        <f t="shared" si="4"/>
        <v>0.4306663999999999</v>
      </c>
      <c r="J9" s="69">
        <f t="shared" si="4"/>
        <v>0.40314392499999996</v>
      </c>
      <c r="K9" s="69">
        <f t="shared" si="4"/>
        <v>0.40428419500000007</v>
      </c>
      <c r="L9" s="69">
        <f t="shared" si="4"/>
        <v>0.41023379</v>
      </c>
      <c r="M9" s="69">
        <f t="shared" si="4"/>
        <v>0.42273523500000004</v>
      </c>
      <c r="N9" s="69">
        <f t="shared" si="4"/>
        <v>0.56188413</v>
      </c>
      <c r="O9" s="69">
        <f t="shared" si="4"/>
        <v>0.6008080680000001</v>
      </c>
      <c r="P9" s="69">
        <f t="shared" si="4"/>
        <v>0.625</v>
      </c>
      <c r="Q9" s="65">
        <f>SUM(E9:P9)</f>
        <v>6.0039702429999995</v>
      </c>
      <c r="R9" s="65">
        <f>Q9</f>
        <v>6.0039702429999995</v>
      </c>
      <c r="S9" s="65">
        <f t="shared" si="1"/>
        <v>6.0039702429999995</v>
      </c>
      <c r="T9" s="70">
        <f t="shared" si="1"/>
        <v>6.0039702429999995</v>
      </c>
    </row>
    <row r="10" spans="2:20" ht="27.75" customHeight="1">
      <c r="B10" s="12">
        <v>3</v>
      </c>
      <c r="C10" s="13" t="s">
        <v>11</v>
      </c>
      <c r="D10" s="14" t="s">
        <v>12</v>
      </c>
      <c r="E10" s="68">
        <f aca="true" t="shared" si="5" ref="E10:P10">IF(E6=0,0,E7/E6*100)</f>
        <v>8.235</v>
      </c>
      <c r="F10" s="68">
        <f t="shared" si="5"/>
        <v>8.235</v>
      </c>
      <c r="G10" s="68">
        <f t="shared" si="5"/>
        <v>8.234999999999998</v>
      </c>
      <c r="H10" s="68">
        <f t="shared" si="5"/>
        <v>8.235</v>
      </c>
      <c r="I10" s="68">
        <f t="shared" si="5"/>
        <v>8.235</v>
      </c>
      <c r="J10" s="68">
        <f t="shared" si="5"/>
        <v>8.235</v>
      </c>
      <c r="K10" s="68">
        <f t="shared" si="5"/>
        <v>8.6835</v>
      </c>
      <c r="L10" s="68">
        <f t="shared" si="5"/>
        <v>8.6835</v>
      </c>
      <c r="M10" s="68">
        <f t="shared" si="5"/>
        <v>8.6835</v>
      </c>
      <c r="N10" s="68">
        <f t="shared" si="5"/>
        <v>8.6835</v>
      </c>
      <c r="O10" s="68">
        <f t="shared" si="5"/>
        <v>8.6835</v>
      </c>
      <c r="P10" s="68">
        <f t="shared" si="5"/>
        <v>8.691001470784865</v>
      </c>
      <c r="Q10" s="68">
        <f>IF(Q6=0,0,Q7/Q6*100)</f>
        <v>8.455412893479492</v>
      </c>
      <c r="R10" s="68">
        <f>IF(R6=0,0,R7/R6*100)</f>
        <v>8.455412893479492</v>
      </c>
      <c r="S10" s="68">
        <f>IF(S6=0,0,S7/S6*100)</f>
        <v>8.455412893479492</v>
      </c>
      <c r="T10" s="71">
        <f>IF(T6=0,0,T7/T6*100)</f>
        <v>8.455412893479492</v>
      </c>
    </row>
    <row r="11" spans="2:20" ht="31.5" customHeight="1">
      <c r="B11" s="12">
        <v>4</v>
      </c>
      <c r="C11" s="13" t="s">
        <v>13</v>
      </c>
      <c r="D11" s="14" t="s">
        <v>5</v>
      </c>
      <c r="E11" s="68">
        <f aca="true" t="shared" si="6" ref="E11:P11">E6-E7</f>
        <v>6.698845</v>
      </c>
      <c r="F11" s="68">
        <f t="shared" si="6"/>
        <v>6.30700845</v>
      </c>
      <c r="G11" s="68">
        <f t="shared" si="6"/>
        <v>6.06841945</v>
      </c>
      <c r="H11" s="68">
        <f t="shared" si="6"/>
        <v>5.7665125999999995</v>
      </c>
      <c r="I11" s="68">
        <f t="shared" si="6"/>
        <v>4.9773336</v>
      </c>
      <c r="J11" s="68">
        <f t="shared" si="6"/>
        <v>4.648356075000001</v>
      </c>
      <c r="K11" s="68">
        <f t="shared" si="6"/>
        <v>4.398715805</v>
      </c>
      <c r="L11" s="68">
        <f t="shared" si="6"/>
        <v>4.450766209999999</v>
      </c>
      <c r="M11" s="68">
        <f t="shared" si="6"/>
        <v>4.6032647650000005</v>
      </c>
      <c r="N11" s="68">
        <f t="shared" si="6"/>
        <v>6.09811587</v>
      </c>
      <c r="O11" s="68">
        <f t="shared" si="6"/>
        <v>6.538991932</v>
      </c>
      <c r="P11" s="68">
        <f t="shared" si="6"/>
        <v>6.829</v>
      </c>
      <c r="Q11" s="64">
        <f>SUM(E11:P11)</f>
        <v>67.385329757</v>
      </c>
      <c r="R11" s="68">
        <f>R6-R7</f>
        <v>67.385329757</v>
      </c>
      <c r="S11" s="68">
        <f>S6-S7</f>
        <v>67.385329757</v>
      </c>
      <c r="T11" s="71">
        <f>T6-T7</f>
        <v>67.385329757</v>
      </c>
    </row>
    <row r="12" spans="2:20" ht="22.5" customHeight="1">
      <c r="B12" s="9" t="s">
        <v>14</v>
      </c>
      <c r="C12" s="3" t="s">
        <v>15</v>
      </c>
      <c r="D12" s="1" t="s">
        <v>5</v>
      </c>
      <c r="E12" s="72">
        <v>0.47</v>
      </c>
      <c r="F12" s="72">
        <v>0.48</v>
      </c>
      <c r="G12" s="72">
        <v>0.44</v>
      </c>
      <c r="H12" s="72">
        <v>0.43</v>
      </c>
      <c r="I12" s="72">
        <v>0.35</v>
      </c>
      <c r="J12" s="72">
        <v>0.3</v>
      </c>
      <c r="K12" s="72">
        <v>0.3</v>
      </c>
      <c r="L12" s="72">
        <v>0.29</v>
      </c>
      <c r="M12" s="72">
        <v>0.34</v>
      </c>
      <c r="N12" s="72">
        <v>0.39</v>
      </c>
      <c r="O12" s="72">
        <v>0.45</v>
      </c>
      <c r="P12" s="72">
        <v>0.46</v>
      </c>
      <c r="Q12" s="65">
        <f>SUM(E12:P12)</f>
        <v>4.699999999999999</v>
      </c>
      <c r="R12" s="65">
        <f aca="true" t="shared" si="7" ref="R12:T13">Q12</f>
        <v>4.699999999999999</v>
      </c>
      <c r="S12" s="65">
        <f t="shared" si="7"/>
        <v>4.699999999999999</v>
      </c>
      <c r="T12" s="70">
        <f t="shared" si="7"/>
        <v>4.699999999999999</v>
      </c>
    </row>
    <row r="13" spans="2:20" ht="22.5" customHeight="1">
      <c r="B13" s="9" t="s">
        <v>16</v>
      </c>
      <c r="C13" s="3" t="s">
        <v>17</v>
      </c>
      <c r="D13" s="1" t="s">
        <v>5</v>
      </c>
      <c r="E13" s="69">
        <f>E11-E12</f>
        <v>6.228845000000001</v>
      </c>
      <c r="F13" s="69">
        <f aca="true" t="shared" si="8" ref="F13:P13">F11-F12</f>
        <v>5.827008449999999</v>
      </c>
      <c r="G13" s="69">
        <f t="shared" si="8"/>
        <v>5.62841945</v>
      </c>
      <c r="H13" s="69">
        <f t="shared" si="8"/>
        <v>5.3365126</v>
      </c>
      <c r="I13" s="69">
        <f t="shared" si="8"/>
        <v>4.6273336</v>
      </c>
      <c r="J13" s="69">
        <f t="shared" si="8"/>
        <v>4.348356075000001</v>
      </c>
      <c r="K13" s="69">
        <f t="shared" si="8"/>
        <v>4.098715805</v>
      </c>
      <c r="L13" s="69">
        <f t="shared" si="8"/>
        <v>4.160766209999999</v>
      </c>
      <c r="M13" s="69">
        <f t="shared" si="8"/>
        <v>4.263264765000001</v>
      </c>
      <c r="N13" s="69">
        <f t="shared" si="8"/>
        <v>5.70811587</v>
      </c>
      <c r="O13" s="69">
        <f t="shared" si="8"/>
        <v>6.088991932</v>
      </c>
      <c r="P13" s="69">
        <f t="shared" si="8"/>
        <v>6.369</v>
      </c>
      <c r="Q13" s="65">
        <f>SUM(E13:P13)</f>
        <v>62.685329757</v>
      </c>
      <c r="R13" s="65">
        <f t="shared" si="7"/>
        <v>62.685329757</v>
      </c>
      <c r="S13" s="65">
        <f t="shared" si="7"/>
        <v>62.685329757</v>
      </c>
      <c r="T13" s="70">
        <f t="shared" si="7"/>
        <v>62.685329757</v>
      </c>
    </row>
    <row r="14" spans="2:20" ht="22.5" customHeight="1">
      <c r="B14" s="9"/>
      <c r="C14" s="2" t="s">
        <v>18</v>
      </c>
      <c r="D14" s="4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4"/>
    </row>
    <row r="15" spans="2:20" ht="22.5" customHeight="1">
      <c r="B15" s="12" t="s">
        <v>19</v>
      </c>
      <c r="C15" s="13" t="s">
        <v>4</v>
      </c>
      <c r="D15" s="14" t="s">
        <v>20</v>
      </c>
      <c r="E15" s="66">
        <v>11.676</v>
      </c>
      <c r="F15" s="66">
        <v>11.676</v>
      </c>
      <c r="G15" s="66">
        <v>11.676</v>
      </c>
      <c r="H15" s="66">
        <v>11.676</v>
      </c>
      <c r="I15" s="66">
        <v>11.676</v>
      </c>
      <c r="J15" s="66">
        <v>11.676</v>
      </c>
      <c r="K15" s="66">
        <v>11.676</v>
      </c>
      <c r="L15" s="66">
        <v>11.676</v>
      </c>
      <c r="M15" s="66">
        <v>11.676</v>
      </c>
      <c r="N15" s="66">
        <v>11.676</v>
      </c>
      <c r="O15" s="66">
        <v>11.676</v>
      </c>
      <c r="P15" s="66">
        <v>11.676</v>
      </c>
      <c r="Q15" s="66">
        <v>11.676</v>
      </c>
      <c r="R15" s="66">
        <v>11.676</v>
      </c>
      <c r="S15" s="66">
        <v>11.676</v>
      </c>
      <c r="T15" s="75">
        <v>11.676</v>
      </c>
    </row>
    <row r="16" spans="2:20" ht="22.5" customHeight="1">
      <c r="B16" s="12" t="s">
        <v>21</v>
      </c>
      <c r="C16" s="13" t="s">
        <v>6</v>
      </c>
      <c r="D16" s="14" t="s">
        <v>20</v>
      </c>
      <c r="E16" s="68">
        <v>0.99</v>
      </c>
      <c r="F16" s="68">
        <v>0.99</v>
      </c>
      <c r="G16" s="68">
        <v>0.99</v>
      </c>
      <c r="H16" s="68">
        <v>0.99</v>
      </c>
      <c r="I16" s="68">
        <v>0.99</v>
      </c>
      <c r="J16" s="68">
        <v>0.99</v>
      </c>
      <c r="K16" s="68">
        <v>0.99</v>
      </c>
      <c r="L16" s="68">
        <v>0.99</v>
      </c>
      <c r="M16" s="68">
        <v>0.99</v>
      </c>
      <c r="N16" s="68">
        <v>0.99</v>
      </c>
      <c r="O16" s="68">
        <v>0.99</v>
      </c>
      <c r="P16" s="68">
        <v>0.99</v>
      </c>
      <c r="Q16" s="68">
        <v>0.99</v>
      </c>
      <c r="R16" s="68">
        <v>0.99</v>
      </c>
      <c r="S16" s="68">
        <v>0.99</v>
      </c>
      <c r="T16" s="71">
        <v>0.99</v>
      </c>
    </row>
    <row r="17" spans="2:20" ht="22.5" customHeight="1">
      <c r="B17" s="9" t="s">
        <v>22</v>
      </c>
      <c r="C17" s="3" t="s">
        <v>8</v>
      </c>
      <c r="D17" s="1" t="s">
        <v>20</v>
      </c>
      <c r="E17" s="69">
        <v>0.0349</v>
      </c>
      <c r="F17" s="69">
        <v>0.0349</v>
      </c>
      <c r="G17" s="69">
        <v>0.0349</v>
      </c>
      <c r="H17" s="69">
        <v>0.0349</v>
      </c>
      <c r="I17" s="69">
        <v>0.0349</v>
      </c>
      <c r="J17" s="69">
        <v>0.0349</v>
      </c>
      <c r="K17" s="69">
        <v>0.0349</v>
      </c>
      <c r="L17" s="69">
        <v>0.0349</v>
      </c>
      <c r="M17" s="69">
        <v>0.0349</v>
      </c>
      <c r="N17" s="69">
        <v>0.0349</v>
      </c>
      <c r="O17" s="69">
        <v>0.0349</v>
      </c>
      <c r="P17" s="69">
        <v>0.0349</v>
      </c>
      <c r="Q17" s="69">
        <v>0.0349</v>
      </c>
      <c r="R17" s="69">
        <v>0.0349</v>
      </c>
      <c r="S17" s="69">
        <v>0.0349</v>
      </c>
      <c r="T17" s="76">
        <v>0.0349</v>
      </c>
    </row>
    <row r="18" spans="2:20" ht="22.5" customHeight="1">
      <c r="B18" s="9" t="s">
        <v>23</v>
      </c>
      <c r="C18" s="3" t="s">
        <v>10</v>
      </c>
      <c r="D18" s="1" t="s">
        <v>20</v>
      </c>
      <c r="E18" s="69">
        <f aca="true" t="shared" si="9" ref="E18:K18">E16-E17</f>
        <v>0.9551</v>
      </c>
      <c r="F18" s="69">
        <f t="shared" si="9"/>
        <v>0.9551</v>
      </c>
      <c r="G18" s="69">
        <f t="shared" si="9"/>
        <v>0.9551</v>
      </c>
      <c r="H18" s="69">
        <f t="shared" si="9"/>
        <v>0.9551</v>
      </c>
      <c r="I18" s="69">
        <f t="shared" si="9"/>
        <v>0.9551</v>
      </c>
      <c r="J18" s="69">
        <f t="shared" si="9"/>
        <v>0.9551</v>
      </c>
      <c r="K18" s="69">
        <f t="shared" si="9"/>
        <v>0.9551</v>
      </c>
      <c r="L18" s="69">
        <f aca="true" t="shared" si="10" ref="L18:T18">L16-L17</f>
        <v>0.9551</v>
      </c>
      <c r="M18" s="69">
        <f t="shared" si="10"/>
        <v>0.9551</v>
      </c>
      <c r="N18" s="69">
        <f t="shared" si="10"/>
        <v>0.9551</v>
      </c>
      <c r="O18" s="69">
        <f t="shared" si="10"/>
        <v>0.9551</v>
      </c>
      <c r="P18" s="69">
        <f t="shared" si="10"/>
        <v>0.9551</v>
      </c>
      <c r="Q18" s="69">
        <f t="shared" si="10"/>
        <v>0.9551</v>
      </c>
      <c r="R18" s="69">
        <f t="shared" si="10"/>
        <v>0.9551</v>
      </c>
      <c r="S18" s="69">
        <f t="shared" si="10"/>
        <v>0.9551</v>
      </c>
      <c r="T18" s="76">
        <f t="shared" si="10"/>
        <v>0.9551</v>
      </c>
    </row>
    <row r="19" spans="2:20" ht="22.5" customHeight="1">
      <c r="B19" s="12" t="s">
        <v>24</v>
      </c>
      <c r="C19" s="13" t="s">
        <v>11</v>
      </c>
      <c r="D19" s="14" t="s">
        <v>12</v>
      </c>
      <c r="E19" s="68">
        <f aca="true" t="shared" si="11" ref="E19:Q19">IF(E15=0,0,E16/E15*100)</f>
        <v>8.478931140801645</v>
      </c>
      <c r="F19" s="68">
        <f t="shared" si="11"/>
        <v>8.478931140801645</v>
      </c>
      <c r="G19" s="68">
        <f t="shared" si="11"/>
        <v>8.478931140801645</v>
      </c>
      <c r="H19" s="68">
        <f t="shared" si="11"/>
        <v>8.478931140801645</v>
      </c>
      <c r="I19" s="68">
        <f t="shared" si="11"/>
        <v>8.478931140801645</v>
      </c>
      <c r="J19" s="68">
        <f t="shared" si="11"/>
        <v>8.478931140801645</v>
      </c>
      <c r="K19" s="68">
        <f t="shared" si="11"/>
        <v>8.478931140801645</v>
      </c>
      <c r="L19" s="68">
        <f t="shared" si="11"/>
        <v>8.478931140801645</v>
      </c>
      <c r="M19" s="68">
        <f t="shared" si="11"/>
        <v>8.478931140801645</v>
      </c>
      <c r="N19" s="68">
        <f t="shared" si="11"/>
        <v>8.478931140801645</v>
      </c>
      <c r="O19" s="68">
        <f t="shared" si="11"/>
        <v>8.478931140801645</v>
      </c>
      <c r="P19" s="68">
        <f t="shared" si="11"/>
        <v>8.478931140801645</v>
      </c>
      <c r="Q19" s="68">
        <f t="shared" si="11"/>
        <v>8.478931140801645</v>
      </c>
      <c r="R19" s="68">
        <f>IF(R15=0,0,R16/R15*100)</f>
        <v>8.478931140801645</v>
      </c>
      <c r="S19" s="68">
        <f>IF(S15=0,0,S16/S15*100)</f>
        <v>8.478931140801645</v>
      </c>
      <c r="T19" s="71">
        <f>IF(T15=0,0,T16/T15*100)</f>
        <v>8.478931140801645</v>
      </c>
    </row>
    <row r="20" spans="2:20" ht="22.5" customHeight="1">
      <c r="B20" s="12" t="s">
        <v>25</v>
      </c>
      <c r="C20" s="13" t="s">
        <v>26</v>
      </c>
      <c r="D20" s="14" t="s">
        <v>20</v>
      </c>
      <c r="E20" s="68">
        <f>E15-E16</f>
        <v>10.686</v>
      </c>
      <c r="F20" s="68">
        <f aca="true" t="shared" si="12" ref="F20:P20">F15-F16</f>
        <v>10.686</v>
      </c>
      <c r="G20" s="68">
        <f t="shared" si="12"/>
        <v>10.686</v>
      </c>
      <c r="H20" s="68">
        <f t="shared" si="12"/>
        <v>10.686</v>
      </c>
      <c r="I20" s="68">
        <f t="shared" si="12"/>
        <v>10.686</v>
      </c>
      <c r="J20" s="68">
        <f t="shared" si="12"/>
        <v>10.686</v>
      </c>
      <c r="K20" s="68">
        <f t="shared" si="12"/>
        <v>10.686</v>
      </c>
      <c r="L20" s="68">
        <f t="shared" si="12"/>
        <v>10.686</v>
      </c>
      <c r="M20" s="68">
        <f t="shared" si="12"/>
        <v>10.686</v>
      </c>
      <c r="N20" s="68">
        <f t="shared" si="12"/>
        <v>10.686</v>
      </c>
      <c r="O20" s="68">
        <f t="shared" si="12"/>
        <v>10.686</v>
      </c>
      <c r="P20" s="68">
        <f t="shared" si="12"/>
        <v>10.686</v>
      </c>
      <c r="Q20" s="68">
        <f>R15-R16</f>
        <v>10.686</v>
      </c>
      <c r="R20" s="68">
        <f>R15-R16</f>
        <v>10.686</v>
      </c>
      <c r="S20" s="68">
        <f>S15-S16</f>
        <v>10.686</v>
      </c>
      <c r="T20" s="71">
        <f>T15-T16</f>
        <v>10.686</v>
      </c>
    </row>
    <row r="21" spans="2:20" ht="22.5" customHeight="1">
      <c r="B21" s="9" t="s">
        <v>27</v>
      </c>
      <c r="C21" s="3" t="s">
        <v>15</v>
      </c>
      <c r="D21" s="1" t="s">
        <v>20</v>
      </c>
      <c r="E21" s="69">
        <v>0.75</v>
      </c>
      <c r="F21" s="69">
        <v>0.75</v>
      </c>
      <c r="G21" s="69">
        <v>0.75</v>
      </c>
      <c r="H21" s="69">
        <v>0.75</v>
      </c>
      <c r="I21" s="69">
        <v>0.75</v>
      </c>
      <c r="J21" s="69">
        <v>0.75</v>
      </c>
      <c r="K21" s="69">
        <v>0.75</v>
      </c>
      <c r="L21" s="69">
        <v>0.75</v>
      </c>
      <c r="M21" s="69">
        <v>0.75</v>
      </c>
      <c r="N21" s="69">
        <v>0.75</v>
      </c>
      <c r="O21" s="69">
        <v>0.75</v>
      </c>
      <c r="P21" s="69">
        <v>0.75</v>
      </c>
      <c r="Q21" s="69">
        <v>0.75</v>
      </c>
      <c r="R21" s="69">
        <v>0.75</v>
      </c>
      <c r="S21" s="69">
        <v>0.75</v>
      </c>
      <c r="T21" s="76">
        <v>0.75</v>
      </c>
    </row>
    <row r="22" spans="2:20" ht="22.5" customHeight="1">
      <c r="B22" s="9" t="s">
        <v>28</v>
      </c>
      <c r="C22" s="3" t="s">
        <v>17</v>
      </c>
      <c r="D22" s="1" t="s">
        <v>20</v>
      </c>
      <c r="E22" s="69">
        <f>E20-E21</f>
        <v>9.936</v>
      </c>
      <c r="F22" s="69">
        <f aca="true" t="shared" si="13" ref="F22:T22">F20-F21</f>
        <v>9.936</v>
      </c>
      <c r="G22" s="69">
        <f t="shared" si="13"/>
        <v>9.936</v>
      </c>
      <c r="H22" s="69">
        <f t="shared" si="13"/>
        <v>9.936</v>
      </c>
      <c r="I22" s="69">
        <f t="shared" si="13"/>
        <v>9.936</v>
      </c>
      <c r="J22" s="69">
        <f t="shared" si="13"/>
        <v>9.936</v>
      </c>
      <c r="K22" s="69">
        <f t="shared" si="13"/>
        <v>9.936</v>
      </c>
      <c r="L22" s="69">
        <f t="shared" si="13"/>
        <v>9.936</v>
      </c>
      <c r="M22" s="69">
        <f t="shared" si="13"/>
        <v>9.936</v>
      </c>
      <c r="N22" s="69">
        <f t="shared" si="13"/>
        <v>9.936</v>
      </c>
      <c r="O22" s="69">
        <f t="shared" si="13"/>
        <v>9.936</v>
      </c>
      <c r="P22" s="69">
        <f t="shared" si="13"/>
        <v>9.936</v>
      </c>
      <c r="Q22" s="69">
        <f t="shared" si="13"/>
        <v>9.936</v>
      </c>
      <c r="R22" s="69">
        <f t="shared" si="13"/>
        <v>9.936</v>
      </c>
      <c r="S22" s="69">
        <f t="shared" si="13"/>
        <v>9.936</v>
      </c>
      <c r="T22" s="76">
        <f t="shared" si="13"/>
        <v>9.936</v>
      </c>
    </row>
    <row r="23" spans="2:20" ht="22.5" customHeight="1">
      <c r="B23" s="12" t="s">
        <v>29</v>
      </c>
      <c r="C23" s="13" t="s">
        <v>30</v>
      </c>
      <c r="D23" s="18" t="s">
        <v>20</v>
      </c>
      <c r="E23" s="68">
        <f aca="true" t="shared" si="14" ref="E23:T23">SUM(E24:E25)</f>
        <v>10.79</v>
      </c>
      <c r="F23" s="68">
        <f t="shared" si="14"/>
        <v>10.79</v>
      </c>
      <c r="G23" s="68">
        <f t="shared" si="14"/>
        <v>10.79</v>
      </c>
      <c r="H23" s="68">
        <f t="shared" si="14"/>
        <v>10.79</v>
      </c>
      <c r="I23" s="68">
        <f t="shared" si="14"/>
        <v>10.79</v>
      </c>
      <c r="J23" s="68">
        <f t="shared" si="14"/>
        <v>10.79</v>
      </c>
      <c r="K23" s="68">
        <f t="shared" si="14"/>
        <v>10.79</v>
      </c>
      <c r="L23" s="68">
        <f t="shared" si="14"/>
        <v>10.79</v>
      </c>
      <c r="M23" s="68">
        <f t="shared" si="14"/>
        <v>10.79</v>
      </c>
      <c r="N23" s="68">
        <f t="shared" si="14"/>
        <v>10.79</v>
      </c>
      <c r="O23" s="68">
        <f t="shared" si="14"/>
        <v>10.79</v>
      </c>
      <c r="P23" s="68">
        <f t="shared" si="14"/>
        <v>10.79</v>
      </c>
      <c r="Q23" s="68">
        <f t="shared" si="14"/>
        <v>10.790000000000001</v>
      </c>
      <c r="R23" s="68">
        <f t="shared" si="14"/>
        <v>10.79</v>
      </c>
      <c r="S23" s="68">
        <f t="shared" si="14"/>
        <v>10.79</v>
      </c>
      <c r="T23" s="71">
        <f t="shared" si="14"/>
        <v>10.79</v>
      </c>
    </row>
    <row r="24" spans="2:20" ht="22.5" customHeight="1">
      <c r="B24" s="9" t="s">
        <v>31</v>
      </c>
      <c r="C24" s="3" t="s">
        <v>8</v>
      </c>
      <c r="D24" s="4" t="s">
        <v>20</v>
      </c>
      <c r="E24" s="69">
        <v>0.78</v>
      </c>
      <c r="F24" s="69">
        <v>0.78</v>
      </c>
      <c r="G24" s="69">
        <v>0.78</v>
      </c>
      <c r="H24" s="69">
        <v>0.78</v>
      </c>
      <c r="I24" s="69">
        <v>0.78</v>
      </c>
      <c r="J24" s="69">
        <v>0.78</v>
      </c>
      <c r="K24" s="69">
        <v>0.78</v>
      </c>
      <c r="L24" s="69">
        <v>0.78</v>
      </c>
      <c r="M24" s="69">
        <v>0.78</v>
      </c>
      <c r="N24" s="69">
        <v>0.78</v>
      </c>
      <c r="O24" s="69">
        <v>0.78</v>
      </c>
      <c r="P24" s="69">
        <v>0.78</v>
      </c>
      <c r="Q24" s="72">
        <f>SUM(E24:P24)/12</f>
        <v>0.7800000000000001</v>
      </c>
      <c r="R24" s="69">
        <v>0.78</v>
      </c>
      <c r="S24" s="69">
        <v>0.78</v>
      </c>
      <c r="T24" s="76">
        <v>0.78</v>
      </c>
    </row>
    <row r="25" spans="2:20" ht="22.5" customHeight="1">
      <c r="B25" s="9" t="s">
        <v>32</v>
      </c>
      <c r="C25" s="3" t="s">
        <v>33</v>
      </c>
      <c r="D25" s="4" t="s">
        <v>20</v>
      </c>
      <c r="E25" s="69">
        <v>10.01</v>
      </c>
      <c r="F25" s="69">
        <v>10.01</v>
      </c>
      <c r="G25" s="69">
        <v>10.01</v>
      </c>
      <c r="H25" s="69">
        <v>10.01</v>
      </c>
      <c r="I25" s="69">
        <v>10.01</v>
      </c>
      <c r="J25" s="69">
        <v>10.01</v>
      </c>
      <c r="K25" s="69">
        <v>10.01</v>
      </c>
      <c r="L25" s="69">
        <v>10.01</v>
      </c>
      <c r="M25" s="69">
        <v>10.01</v>
      </c>
      <c r="N25" s="69">
        <v>10.01</v>
      </c>
      <c r="O25" s="69">
        <v>10.01</v>
      </c>
      <c r="P25" s="69">
        <v>10.01</v>
      </c>
      <c r="Q25" s="72">
        <f>SUM(E25:P25)/12</f>
        <v>10.010000000000002</v>
      </c>
      <c r="R25" s="69">
        <v>10.01</v>
      </c>
      <c r="S25" s="69">
        <v>10.01</v>
      </c>
      <c r="T25" s="76">
        <v>10.01</v>
      </c>
    </row>
    <row r="26" spans="2:20" ht="22.5" customHeight="1">
      <c r="B26" s="12" t="s">
        <v>34</v>
      </c>
      <c r="C26" s="13" t="s">
        <v>35</v>
      </c>
      <c r="D26" s="18" t="s">
        <v>36</v>
      </c>
      <c r="E26" s="68">
        <f aca="true" t="shared" si="15" ref="E26:T26">SUM(E27:E28)</f>
        <v>26.2</v>
      </c>
      <c r="F26" s="68">
        <f t="shared" si="15"/>
        <v>26.2</v>
      </c>
      <c r="G26" s="68">
        <f t="shared" si="15"/>
        <v>26.2</v>
      </c>
      <c r="H26" s="68">
        <f t="shared" si="15"/>
        <v>26.2</v>
      </c>
      <c r="I26" s="68">
        <f t="shared" si="15"/>
        <v>26.2</v>
      </c>
      <c r="J26" s="68">
        <f t="shared" si="15"/>
        <v>26.2</v>
      </c>
      <c r="K26" s="68">
        <f t="shared" si="15"/>
        <v>26.2</v>
      </c>
      <c r="L26" s="68">
        <f t="shared" si="15"/>
        <v>26.2</v>
      </c>
      <c r="M26" s="68">
        <f t="shared" si="15"/>
        <v>26.2</v>
      </c>
      <c r="N26" s="68">
        <f t="shared" si="15"/>
        <v>26.2</v>
      </c>
      <c r="O26" s="68">
        <f t="shared" si="15"/>
        <v>26.2</v>
      </c>
      <c r="P26" s="68">
        <f t="shared" si="15"/>
        <v>26.2</v>
      </c>
      <c r="Q26" s="68">
        <f t="shared" si="15"/>
        <v>26.199999999999996</v>
      </c>
      <c r="R26" s="68">
        <f t="shared" si="15"/>
        <v>26.2</v>
      </c>
      <c r="S26" s="68">
        <f t="shared" si="15"/>
        <v>26.2</v>
      </c>
      <c r="T26" s="71">
        <f t="shared" si="15"/>
        <v>26.2</v>
      </c>
    </row>
    <row r="27" spans="2:20" ht="22.5" customHeight="1">
      <c r="B27" s="9" t="s">
        <v>37</v>
      </c>
      <c r="C27" s="3" t="s">
        <v>8</v>
      </c>
      <c r="D27" s="4" t="s">
        <v>36</v>
      </c>
      <c r="E27" s="15">
        <v>1.303</v>
      </c>
      <c r="F27" s="15">
        <v>1.303</v>
      </c>
      <c r="G27" s="15">
        <v>1.303</v>
      </c>
      <c r="H27" s="15">
        <v>1.303</v>
      </c>
      <c r="I27" s="15">
        <v>1.303</v>
      </c>
      <c r="J27" s="15">
        <v>1.303</v>
      </c>
      <c r="K27" s="15">
        <v>1.303</v>
      </c>
      <c r="L27" s="15">
        <v>1.303</v>
      </c>
      <c r="M27" s="15">
        <v>1.303</v>
      </c>
      <c r="N27" s="15">
        <v>1.303</v>
      </c>
      <c r="O27" s="15">
        <v>1.303</v>
      </c>
      <c r="P27" s="15">
        <v>1.303</v>
      </c>
      <c r="Q27" s="16">
        <f>SUM(E27:P27)/12</f>
        <v>1.3030000000000002</v>
      </c>
      <c r="R27" s="15">
        <v>1.303</v>
      </c>
      <c r="S27" s="15">
        <v>1.303</v>
      </c>
      <c r="T27" s="17">
        <v>1.303</v>
      </c>
    </row>
    <row r="28" spans="2:20" ht="22.5" customHeight="1" thickBot="1">
      <c r="B28" s="19" t="s">
        <v>38</v>
      </c>
      <c r="C28" s="20" t="s">
        <v>33</v>
      </c>
      <c r="D28" s="21" t="s">
        <v>36</v>
      </c>
      <c r="E28" s="22">
        <f aca="true" t="shared" si="16" ref="E28:P28">26.2-E27</f>
        <v>24.897</v>
      </c>
      <c r="F28" s="22">
        <f t="shared" si="16"/>
        <v>24.897</v>
      </c>
      <c r="G28" s="22">
        <f t="shared" si="16"/>
        <v>24.897</v>
      </c>
      <c r="H28" s="22">
        <f t="shared" si="16"/>
        <v>24.897</v>
      </c>
      <c r="I28" s="22">
        <f t="shared" si="16"/>
        <v>24.897</v>
      </c>
      <c r="J28" s="22">
        <f t="shared" si="16"/>
        <v>24.897</v>
      </c>
      <c r="K28" s="22">
        <f t="shared" si="16"/>
        <v>24.897</v>
      </c>
      <c r="L28" s="22">
        <f t="shared" si="16"/>
        <v>24.897</v>
      </c>
      <c r="M28" s="22">
        <f t="shared" si="16"/>
        <v>24.897</v>
      </c>
      <c r="N28" s="22">
        <f t="shared" si="16"/>
        <v>24.897</v>
      </c>
      <c r="O28" s="22">
        <f t="shared" si="16"/>
        <v>24.897</v>
      </c>
      <c r="P28" s="22">
        <f t="shared" si="16"/>
        <v>24.897</v>
      </c>
      <c r="Q28" s="23">
        <f>SUM(E28:P28)/12</f>
        <v>24.896999999999995</v>
      </c>
      <c r="R28" s="22">
        <f>26.2-R27</f>
        <v>24.897</v>
      </c>
      <c r="S28" s="22">
        <f>26.2-S27</f>
        <v>24.897</v>
      </c>
      <c r="T28" s="24">
        <f>26.2-T27</f>
        <v>24.897</v>
      </c>
    </row>
    <row r="29" spans="2:20" ht="15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2:20" ht="15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3" spans="5:16" ht="22.5" customHeight="1"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</row>
    <row r="34" ht="22.5" customHeight="1"/>
  </sheetData>
  <sheetProtection/>
  <mergeCells count="9">
    <mergeCell ref="B1:AJ1"/>
    <mergeCell ref="T2:T3"/>
    <mergeCell ref="Q2:Q3"/>
    <mergeCell ref="R2:R3"/>
    <mergeCell ref="S2:S3"/>
    <mergeCell ref="B2:B3"/>
    <mergeCell ref="C2:C3"/>
    <mergeCell ref="D2:D3"/>
    <mergeCell ref="E2:P2"/>
  </mergeCells>
  <dataValidations count="2">
    <dataValidation type="decimal" allowBlank="1" showInputMessage="1" showErrorMessage="1" errorTitle="Внимание" error="Допускается ввод только действительных чисел!" sqref="R27:T28 R24:T25 E12:P13 E17:T18 E8:P9 E24:P25 E6:P6 E27:P28 E15:T15 E21:T22">
      <formula1>-999999999999999000000000</formula1>
      <formula2>9.99999999999999E+23</formula2>
    </dataValidation>
    <dataValidation type="decimal" allowBlank="1" showInputMessage="1" showErrorMessage="1" sqref="R23:T23 E16:T16 R26:T26 Q9:Q13 Q8:T8 R12:T13 Q6:T6 E19:T19 E26:P26 E23:P23 E7:T7 R9:T10 E10:P10 Q23:Q28">
      <formula1>-1000000000000000</formula1>
      <formula2>1000000000000000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="82" zoomScaleNormal="82" zoomScalePageLayoutView="0" workbookViewId="0" topLeftCell="A1">
      <selection activeCell="A3" sqref="A3:B4"/>
    </sheetView>
  </sheetViews>
  <sheetFormatPr defaultColWidth="9.140625" defaultRowHeight="18.75" customHeight="1"/>
  <cols>
    <col min="2" max="2" width="40.57421875" style="0" customWidth="1"/>
  </cols>
  <sheetData>
    <row r="1" spans="1:8" ht="18.75" customHeight="1">
      <c r="A1" s="38" t="s">
        <v>55</v>
      </c>
      <c r="B1" s="38"/>
      <c r="C1" s="39"/>
      <c r="D1" s="39"/>
      <c r="E1" s="39"/>
      <c r="F1" s="39"/>
      <c r="G1" s="39"/>
      <c r="H1" s="39"/>
    </row>
    <row r="2" spans="1:8" ht="18.75" customHeight="1" thickBot="1">
      <c r="A2" s="40"/>
      <c r="B2" s="42" t="s">
        <v>56</v>
      </c>
      <c r="C2" s="41"/>
      <c r="D2" s="41"/>
      <c r="E2" s="41"/>
      <c r="F2" s="41"/>
      <c r="G2" s="41"/>
      <c r="H2" s="41"/>
    </row>
    <row r="3" spans="1:8" ht="18.75" customHeight="1">
      <c r="A3" s="92" t="s">
        <v>0</v>
      </c>
      <c r="B3" s="93" t="s">
        <v>57</v>
      </c>
      <c r="C3" s="94" t="s">
        <v>111</v>
      </c>
      <c r="D3" s="95"/>
      <c r="E3" s="95"/>
      <c r="F3" s="95"/>
      <c r="G3" s="95"/>
      <c r="H3" s="96"/>
    </row>
    <row r="4" spans="1:8" ht="18.75" customHeight="1">
      <c r="A4" s="97"/>
      <c r="B4" s="43"/>
      <c r="C4" s="77" t="s">
        <v>58</v>
      </c>
      <c r="D4" s="78" t="s">
        <v>59</v>
      </c>
      <c r="E4" s="78"/>
      <c r="F4" s="79" t="s">
        <v>60</v>
      </c>
      <c r="G4" s="79" t="s">
        <v>61</v>
      </c>
      <c r="H4" s="98" t="s">
        <v>62</v>
      </c>
    </row>
    <row r="5" spans="1:8" ht="18.75" customHeight="1">
      <c r="A5" s="99"/>
      <c r="B5" s="47"/>
      <c r="C5" s="80"/>
      <c r="D5" s="81"/>
      <c r="E5" s="81"/>
      <c r="F5" s="81"/>
      <c r="G5" s="81"/>
      <c r="H5" s="100"/>
    </row>
    <row r="6" spans="1:8" ht="18.75" customHeight="1">
      <c r="A6" s="101" t="s">
        <v>63</v>
      </c>
      <c r="B6" s="48" t="s">
        <v>64</v>
      </c>
      <c r="C6" s="82">
        <f>C12+C13+C14</f>
        <v>73.60900000000001</v>
      </c>
      <c r="D6" s="83">
        <v>72.209</v>
      </c>
      <c r="E6" s="84"/>
      <c r="F6" s="83">
        <f>F7+F12+F13+F14</f>
        <v>0</v>
      </c>
      <c r="G6" s="83">
        <f>C6-D16</f>
        <v>72.78900000000002</v>
      </c>
      <c r="H6" s="102">
        <f>H7+H12+H13+H14</f>
        <v>45.009000000000015</v>
      </c>
    </row>
    <row r="7" spans="1:8" ht="18.75" customHeight="1">
      <c r="A7" s="103" t="s">
        <v>65</v>
      </c>
      <c r="B7" s="51" t="s">
        <v>66</v>
      </c>
      <c r="C7" s="82">
        <f aca="true" t="shared" si="0" ref="C7:C31">D7+F7+G7+H7</f>
        <v>116.39800000000002</v>
      </c>
      <c r="D7" s="85"/>
      <c r="E7" s="84"/>
      <c r="F7" s="83">
        <f>F8</f>
        <v>0</v>
      </c>
      <c r="G7" s="83">
        <f>G6-G13</f>
        <v>71.38900000000001</v>
      </c>
      <c r="H7" s="102">
        <f>H10+H9</f>
        <v>45.009000000000015</v>
      </c>
    </row>
    <row r="8" spans="1:8" ht="18.75" customHeight="1">
      <c r="A8" s="103" t="s">
        <v>67</v>
      </c>
      <c r="B8" s="52" t="s">
        <v>59</v>
      </c>
      <c r="C8" s="82">
        <f t="shared" si="0"/>
        <v>71.38900000000001</v>
      </c>
      <c r="D8" s="85"/>
      <c r="E8" s="84"/>
      <c r="F8" s="86"/>
      <c r="G8" s="86">
        <f>G7</f>
        <v>71.38900000000001</v>
      </c>
      <c r="H8" s="104"/>
    </row>
    <row r="9" spans="1:8" ht="18.75" customHeight="1">
      <c r="A9" s="103" t="s">
        <v>68</v>
      </c>
      <c r="B9" s="52" t="s">
        <v>69</v>
      </c>
      <c r="C9" s="82">
        <f t="shared" si="0"/>
        <v>0</v>
      </c>
      <c r="D9" s="85"/>
      <c r="E9" s="84"/>
      <c r="F9" s="85"/>
      <c r="G9" s="86"/>
      <c r="H9" s="105"/>
    </row>
    <row r="10" spans="1:8" ht="18.75" customHeight="1">
      <c r="A10" s="103" t="s">
        <v>70</v>
      </c>
      <c r="B10" s="52" t="s">
        <v>71</v>
      </c>
      <c r="C10" s="82">
        <f t="shared" si="0"/>
        <v>45.009000000000015</v>
      </c>
      <c r="D10" s="85"/>
      <c r="E10" s="84"/>
      <c r="F10" s="85"/>
      <c r="G10" s="85"/>
      <c r="H10" s="105">
        <f>G6-G16-G20-G25</f>
        <v>45.009000000000015</v>
      </c>
    </row>
    <row r="11" spans="1:8" ht="18.75" customHeight="1">
      <c r="A11" s="103"/>
      <c r="B11" s="55" t="s">
        <v>72</v>
      </c>
      <c r="C11" s="87">
        <f t="shared" si="0"/>
        <v>0</v>
      </c>
      <c r="D11" s="88"/>
      <c r="E11" s="89"/>
      <c r="F11" s="88"/>
      <c r="G11" s="88"/>
      <c r="H11" s="106"/>
    </row>
    <row r="12" spans="1:8" ht="18.75" customHeight="1">
      <c r="A12" s="103" t="s">
        <v>73</v>
      </c>
      <c r="B12" s="58" t="s">
        <v>74</v>
      </c>
      <c r="C12" s="82">
        <f t="shared" si="0"/>
        <v>0</v>
      </c>
      <c r="D12" s="86"/>
      <c r="E12" s="84"/>
      <c r="F12" s="86"/>
      <c r="G12" s="86"/>
      <c r="H12" s="105"/>
    </row>
    <row r="13" spans="1:8" ht="18.75" customHeight="1">
      <c r="A13" s="103" t="s">
        <v>75</v>
      </c>
      <c r="B13" s="58" t="s">
        <v>76</v>
      </c>
      <c r="C13" s="82">
        <f t="shared" si="0"/>
        <v>73.60900000000001</v>
      </c>
      <c r="D13" s="86">
        <f>D6</f>
        <v>72.209</v>
      </c>
      <c r="E13" s="84"/>
      <c r="F13" s="86"/>
      <c r="G13" s="86">
        <v>1.4</v>
      </c>
      <c r="H13" s="105"/>
    </row>
    <row r="14" spans="1:8" ht="18.75" customHeight="1">
      <c r="A14" s="103" t="s">
        <v>77</v>
      </c>
      <c r="B14" s="58" t="s">
        <v>78</v>
      </c>
      <c r="C14" s="82">
        <f t="shared" si="0"/>
        <v>0</v>
      </c>
      <c r="D14" s="86"/>
      <c r="E14" s="84"/>
      <c r="F14" s="86"/>
      <c r="G14" s="86"/>
      <c r="H14" s="105"/>
    </row>
    <row r="15" spans="1:8" ht="18.75" customHeight="1">
      <c r="A15" s="107" t="s">
        <v>79</v>
      </c>
      <c r="B15" s="59" t="s">
        <v>80</v>
      </c>
      <c r="C15" s="90">
        <f t="shared" si="0"/>
        <v>6.224</v>
      </c>
      <c r="D15" s="91">
        <f>D18+D19</f>
        <v>0.8200000000000001</v>
      </c>
      <c r="E15" s="91"/>
      <c r="F15" s="91">
        <f>F18+F19</f>
        <v>0</v>
      </c>
      <c r="G15" s="91">
        <f>G18+G19</f>
        <v>2.44</v>
      </c>
      <c r="H15" s="108">
        <f>H18+H19</f>
        <v>2.964</v>
      </c>
    </row>
    <row r="16" spans="1:8" ht="18.75" customHeight="1">
      <c r="A16" s="101" t="s">
        <v>79</v>
      </c>
      <c r="B16" s="48" t="s">
        <v>81</v>
      </c>
      <c r="C16" s="82">
        <f t="shared" si="0"/>
        <v>6.224</v>
      </c>
      <c r="D16" s="83">
        <f>D18+D19</f>
        <v>0.8200000000000001</v>
      </c>
      <c r="E16" s="84"/>
      <c r="F16" s="83">
        <f>'[2]П1.3'!ET63</f>
        <v>0</v>
      </c>
      <c r="G16" s="83">
        <f>G18+G19</f>
        <v>2.44</v>
      </c>
      <c r="H16" s="102">
        <f>H18+H19</f>
        <v>2.964</v>
      </c>
    </row>
    <row r="17" spans="1:8" ht="18.75" customHeight="1">
      <c r="A17" s="103"/>
      <c r="B17" s="60" t="s">
        <v>82</v>
      </c>
      <c r="C17" s="82">
        <f>IF(C6=0,0,C16/C6*100)</f>
        <v>8.455487780026898</v>
      </c>
      <c r="D17" s="83">
        <f>IF(D6=0,0,D16/D6*100)</f>
        <v>1.1355925161683447</v>
      </c>
      <c r="E17" s="84"/>
      <c r="F17" s="83">
        <f>IF(F6=0,0,F16/F6*100)</f>
        <v>0</v>
      </c>
      <c r="G17" s="83">
        <f>IF(G6=0,0,G16/G6*100)</f>
        <v>3.352154858563793</v>
      </c>
      <c r="H17" s="102">
        <f>IF(H6=0,0,H16/H6*100)</f>
        <v>6.5853495967473155</v>
      </c>
    </row>
    <row r="18" spans="1:8" ht="18.75" customHeight="1">
      <c r="A18" s="103" t="s">
        <v>7</v>
      </c>
      <c r="B18" s="60" t="s">
        <v>83</v>
      </c>
      <c r="C18" s="82">
        <f t="shared" si="0"/>
        <v>0.22</v>
      </c>
      <c r="D18" s="86">
        <v>0.06</v>
      </c>
      <c r="E18" s="84"/>
      <c r="F18" s="86"/>
      <c r="G18" s="86">
        <v>0.16</v>
      </c>
      <c r="H18" s="105"/>
    </row>
    <row r="19" spans="1:8" ht="18.75" customHeight="1">
      <c r="A19" s="103" t="s">
        <v>9</v>
      </c>
      <c r="B19" s="60" t="s">
        <v>84</v>
      </c>
      <c r="C19" s="82">
        <f t="shared" si="0"/>
        <v>6.004</v>
      </c>
      <c r="D19" s="86">
        <v>0.76</v>
      </c>
      <c r="E19" s="84"/>
      <c r="F19" s="86"/>
      <c r="G19" s="86">
        <v>2.28</v>
      </c>
      <c r="H19" s="105">
        <v>2.964</v>
      </c>
    </row>
    <row r="20" spans="1:8" ht="22.5" customHeight="1">
      <c r="A20" s="101" t="s">
        <v>85</v>
      </c>
      <c r="B20" s="48" t="s">
        <v>86</v>
      </c>
      <c r="C20" s="82">
        <f t="shared" si="0"/>
        <v>4.7</v>
      </c>
      <c r="D20" s="86"/>
      <c r="E20" s="84"/>
      <c r="F20" s="86"/>
      <c r="G20" s="86">
        <v>4.7</v>
      </c>
      <c r="H20" s="105"/>
    </row>
    <row r="21" spans="1:8" ht="25.5" customHeight="1">
      <c r="A21" s="101" t="s">
        <v>87</v>
      </c>
      <c r="B21" s="48" t="s">
        <v>88</v>
      </c>
      <c r="C21" s="82">
        <f t="shared" si="0"/>
        <v>62.68500000000002</v>
      </c>
      <c r="D21" s="83">
        <f>D22+D31+D32</f>
        <v>0</v>
      </c>
      <c r="E21" s="84"/>
      <c r="F21" s="83">
        <f>F22+F31+F32</f>
        <v>0</v>
      </c>
      <c r="G21" s="83">
        <f>G22+G31+G32</f>
        <v>20.64</v>
      </c>
      <c r="H21" s="102">
        <f>H10-H16</f>
        <v>42.045000000000016</v>
      </c>
    </row>
    <row r="22" spans="1:8" ht="18.75" customHeight="1">
      <c r="A22" s="103" t="s">
        <v>14</v>
      </c>
      <c r="B22" s="51" t="s">
        <v>89</v>
      </c>
      <c r="C22" s="82">
        <f t="shared" si="0"/>
        <v>62.68500000000002</v>
      </c>
      <c r="D22" s="83">
        <f>D25+D27+D29+D30</f>
        <v>0</v>
      </c>
      <c r="E22" s="84"/>
      <c r="F22" s="83">
        <f>F25+F27+F29+F30</f>
        <v>0</v>
      </c>
      <c r="G22" s="83">
        <f>G25+G27+G29+G30</f>
        <v>20.64</v>
      </c>
      <c r="H22" s="102">
        <f>H21</f>
        <v>42.045000000000016</v>
      </c>
    </row>
    <row r="23" spans="1:8" ht="18.75" customHeight="1">
      <c r="A23" s="103"/>
      <c r="B23" s="52" t="s">
        <v>90</v>
      </c>
      <c r="C23" s="82">
        <f t="shared" si="0"/>
        <v>0</v>
      </c>
      <c r="D23" s="86"/>
      <c r="E23" s="84"/>
      <c r="F23" s="86"/>
      <c r="G23" s="86"/>
      <c r="H23" s="105"/>
    </row>
    <row r="24" spans="1:8" ht="18.75" customHeight="1">
      <c r="A24" s="103"/>
      <c r="B24" s="52" t="s">
        <v>91</v>
      </c>
      <c r="C24" s="82">
        <f>D24+F24+G24+H24</f>
        <v>0</v>
      </c>
      <c r="D24" s="86"/>
      <c r="E24" s="84"/>
      <c r="F24" s="86"/>
      <c r="G24" s="86"/>
      <c r="H24" s="105"/>
    </row>
    <row r="25" spans="1:8" ht="18.75" customHeight="1">
      <c r="A25" s="103" t="s">
        <v>92</v>
      </c>
      <c r="B25" s="52" t="s">
        <v>93</v>
      </c>
      <c r="C25" s="82">
        <f t="shared" si="0"/>
        <v>62.68500000000002</v>
      </c>
      <c r="D25" s="86"/>
      <c r="E25" s="84"/>
      <c r="F25" s="86"/>
      <c r="G25" s="86">
        <v>20.64</v>
      </c>
      <c r="H25" s="105">
        <f>H22</f>
        <v>42.045000000000016</v>
      </c>
    </row>
    <row r="26" spans="1:8" ht="18.75" customHeight="1">
      <c r="A26" s="103"/>
      <c r="B26" s="52" t="s">
        <v>94</v>
      </c>
      <c r="C26" s="82">
        <f t="shared" si="0"/>
        <v>0</v>
      </c>
      <c r="D26" s="86"/>
      <c r="E26" s="84"/>
      <c r="F26" s="86"/>
      <c r="G26" s="86"/>
      <c r="H26" s="105"/>
    </row>
    <row r="27" spans="1:8" ht="18.75" customHeight="1">
      <c r="A27" s="103" t="s">
        <v>95</v>
      </c>
      <c r="B27" s="52" t="s">
        <v>96</v>
      </c>
      <c r="C27" s="82">
        <f t="shared" si="0"/>
        <v>0</v>
      </c>
      <c r="D27" s="86"/>
      <c r="E27" s="84"/>
      <c r="F27" s="86"/>
      <c r="G27" s="86"/>
      <c r="H27" s="105"/>
    </row>
    <row r="28" spans="1:8" ht="18.75" customHeight="1">
      <c r="A28" s="103"/>
      <c r="B28" s="52" t="s">
        <v>94</v>
      </c>
      <c r="C28" s="82">
        <f t="shared" si="0"/>
        <v>0</v>
      </c>
      <c r="D28" s="86"/>
      <c r="E28" s="84"/>
      <c r="F28" s="86"/>
      <c r="G28" s="86"/>
      <c r="H28" s="105"/>
    </row>
    <row r="29" spans="1:8" ht="18.75" customHeight="1">
      <c r="A29" s="103" t="s">
        <v>97</v>
      </c>
      <c r="B29" s="52" t="s">
        <v>98</v>
      </c>
      <c r="C29" s="82">
        <f t="shared" si="0"/>
        <v>0</v>
      </c>
      <c r="D29" s="86"/>
      <c r="E29" s="84"/>
      <c r="F29" s="86"/>
      <c r="G29" s="86"/>
      <c r="H29" s="105"/>
    </row>
    <row r="30" spans="1:8" ht="18.75" customHeight="1">
      <c r="A30" s="103" t="s">
        <v>99</v>
      </c>
      <c r="B30" s="52" t="s">
        <v>100</v>
      </c>
      <c r="C30" s="82">
        <f>D30+F30+G30+H30</f>
        <v>0</v>
      </c>
      <c r="D30" s="86"/>
      <c r="E30" s="84"/>
      <c r="F30" s="86"/>
      <c r="G30" s="86"/>
      <c r="H30" s="105"/>
    </row>
    <row r="31" spans="1:8" ht="18.75" customHeight="1">
      <c r="A31" s="103" t="s">
        <v>16</v>
      </c>
      <c r="B31" s="51" t="s">
        <v>101</v>
      </c>
      <c r="C31" s="82">
        <f t="shared" si="0"/>
        <v>0</v>
      </c>
      <c r="D31" s="86"/>
      <c r="E31" s="84"/>
      <c r="F31" s="86"/>
      <c r="G31" s="86"/>
      <c r="H31" s="105"/>
    </row>
    <row r="32" spans="1:8" ht="18.75" customHeight="1">
      <c r="A32" s="103" t="s">
        <v>102</v>
      </c>
      <c r="B32" s="51" t="s">
        <v>103</v>
      </c>
      <c r="C32" s="82">
        <f>D32+F32+G32+H32</f>
        <v>0</v>
      </c>
      <c r="D32" s="86"/>
      <c r="E32" s="84"/>
      <c r="F32" s="86"/>
      <c r="G32" s="86"/>
      <c r="H32" s="105"/>
    </row>
    <row r="33" spans="1:8" ht="18.75" customHeight="1" thickBot="1">
      <c r="A33" s="109">
        <v>5</v>
      </c>
      <c r="B33" s="110" t="s">
        <v>104</v>
      </c>
      <c r="C33" s="111">
        <f>D33+F33+G33+H33</f>
        <v>-6.8833827526759706E-15</v>
      </c>
      <c r="D33" s="112">
        <f>D6-C8-D16-D20-D21</f>
        <v>-6.8833827526759706E-15</v>
      </c>
      <c r="E33" s="113"/>
      <c r="F33" s="112">
        <f>F6-C9-F16-F20-F21</f>
        <v>0</v>
      </c>
      <c r="G33" s="112">
        <f>G6-C10-G16-G20-G21</f>
        <v>0</v>
      </c>
      <c r="H33" s="114">
        <f>H6-H16-H20-H21</f>
        <v>0</v>
      </c>
    </row>
  </sheetData>
  <sheetProtection/>
  <mergeCells count="4">
    <mergeCell ref="C3:H3"/>
    <mergeCell ref="A3:A4"/>
    <mergeCell ref="B3:B4"/>
    <mergeCell ref="A1:H1"/>
  </mergeCells>
  <dataValidations count="2">
    <dataValidation type="decimal" allowBlank="1" showErrorMessage="1" errorTitle="Ошибка" error="Допускается ввод только неотрицательных чисел!" sqref="D23:D32 F23:H32 D18:D20 F18:H20 D12:D14 F12:H14 H9:H10 G8:G9 F8">
      <formula1>0</formula1>
      <formula2>9.99999999999999E+23</formula2>
    </dataValidation>
    <dataValidation type="decimal" allowBlank="1" showInputMessage="1" showErrorMessage="1" errorTitle="Внимание" error="Допускается ввод только действительных чисел!" sqref="E23:E32 E18:E20 D11 E11:E14 F11:H11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34"/>
  <sheetViews>
    <sheetView zoomScale="82" zoomScaleNormal="82" zoomScalePageLayoutView="0" workbookViewId="0" topLeftCell="A1">
      <selection activeCell="K28" sqref="K28"/>
    </sheetView>
  </sheetViews>
  <sheetFormatPr defaultColWidth="9.140625" defaultRowHeight="18.75" customHeight="1"/>
  <cols>
    <col min="2" max="2" width="35.140625" style="0" customWidth="1"/>
  </cols>
  <sheetData>
    <row r="1" spans="1:210" ht="18.75" customHeight="1">
      <c r="A1" s="38" t="s">
        <v>105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</row>
    <row r="2" spans="1:2" ht="18.75" customHeight="1" thickBot="1">
      <c r="A2" s="115"/>
      <c r="B2" s="42" t="s">
        <v>20</v>
      </c>
    </row>
    <row r="3" spans="1:8" ht="8.25" customHeight="1">
      <c r="A3" s="124" t="s">
        <v>0</v>
      </c>
      <c r="B3" s="125" t="s">
        <v>57</v>
      </c>
      <c r="C3" s="94" t="s">
        <v>111</v>
      </c>
      <c r="D3" s="95"/>
      <c r="E3" s="95"/>
      <c r="F3" s="95"/>
      <c r="G3" s="95"/>
      <c r="H3" s="96"/>
    </row>
    <row r="4" spans="1:8" ht="18.75" customHeight="1" hidden="1">
      <c r="A4" s="126"/>
      <c r="B4" s="122"/>
      <c r="C4" s="118"/>
      <c r="D4" s="119"/>
      <c r="E4" s="119"/>
      <c r="F4" s="119"/>
      <c r="G4" s="119"/>
      <c r="H4" s="127"/>
    </row>
    <row r="5" spans="1:8" ht="18.75" customHeight="1">
      <c r="A5" s="126"/>
      <c r="B5" s="122"/>
      <c r="C5" s="120"/>
      <c r="D5" s="121"/>
      <c r="E5" s="121"/>
      <c r="F5" s="121"/>
      <c r="G5" s="121"/>
      <c r="H5" s="128"/>
    </row>
    <row r="6" spans="1:8" ht="10.5" customHeight="1">
      <c r="A6" s="129"/>
      <c r="B6" s="123"/>
      <c r="C6" s="44" t="s">
        <v>58</v>
      </c>
      <c r="D6" s="45" t="s">
        <v>59</v>
      </c>
      <c r="E6" s="45"/>
      <c r="F6" s="46" t="s">
        <v>60</v>
      </c>
      <c r="G6" s="46" t="s">
        <v>61</v>
      </c>
      <c r="H6" s="130" t="s">
        <v>62</v>
      </c>
    </row>
    <row r="7" spans="1:8" ht="29.25" customHeight="1">
      <c r="A7" s="101" t="s">
        <v>87</v>
      </c>
      <c r="B7" s="48" t="s">
        <v>106</v>
      </c>
      <c r="C7" s="50">
        <f>C13+C14+C15</f>
        <v>11.67</v>
      </c>
      <c r="D7" s="49">
        <v>11.45</v>
      </c>
      <c r="E7" s="61"/>
      <c r="F7" s="49">
        <f>F8+F13+F14+F15</f>
        <v>0</v>
      </c>
      <c r="G7" s="49">
        <f>G8+G13+G14+G15</f>
        <v>11.54</v>
      </c>
      <c r="H7" s="131">
        <f>H8+H13+H14+H15</f>
        <v>6.539999999999998</v>
      </c>
    </row>
    <row r="8" spans="1:8" ht="18.75" customHeight="1">
      <c r="A8" s="132" t="s">
        <v>65</v>
      </c>
      <c r="B8" s="51" t="s">
        <v>66</v>
      </c>
      <c r="C8" s="50">
        <f aca="true" t="shared" si="0" ref="C8:C16">D8+F8+G8+H8</f>
        <v>17.859999999999996</v>
      </c>
      <c r="D8" s="53"/>
      <c r="E8" s="61"/>
      <c r="F8" s="49">
        <f>F9</f>
        <v>0</v>
      </c>
      <c r="G8" s="49">
        <f>G9+G10</f>
        <v>11.319999999999999</v>
      </c>
      <c r="H8" s="131">
        <f>H11+H10</f>
        <v>6.539999999999998</v>
      </c>
    </row>
    <row r="9" spans="1:8" ht="18.75" customHeight="1">
      <c r="A9" s="103" t="s">
        <v>67</v>
      </c>
      <c r="B9" s="52" t="s">
        <v>59</v>
      </c>
      <c r="C9" s="50">
        <f t="shared" si="0"/>
        <v>11.319999999999999</v>
      </c>
      <c r="D9" s="53"/>
      <c r="E9" s="61"/>
      <c r="F9" s="54"/>
      <c r="G9" s="54">
        <f>D7-D16</f>
        <v>11.319999999999999</v>
      </c>
      <c r="H9" s="133"/>
    </row>
    <row r="10" spans="1:8" ht="18.75" customHeight="1">
      <c r="A10" s="103" t="s">
        <v>68</v>
      </c>
      <c r="B10" s="52" t="s">
        <v>69</v>
      </c>
      <c r="C10" s="50">
        <f t="shared" si="0"/>
        <v>0</v>
      </c>
      <c r="D10" s="53"/>
      <c r="E10" s="61"/>
      <c r="F10" s="53"/>
      <c r="G10" s="54"/>
      <c r="H10" s="134"/>
    </row>
    <row r="11" spans="1:8" ht="18.75" customHeight="1">
      <c r="A11" s="103" t="s">
        <v>70</v>
      </c>
      <c r="B11" s="52" t="s">
        <v>71</v>
      </c>
      <c r="C11" s="50">
        <f t="shared" si="0"/>
        <v>6.539999999999998</v>
      </c>
      <c r="D11" s="53"/>
      <c r="E11" s="61"/>
      <c r="F11" s="53"/>
      <c r="G11" s="53"/>
      <c r="H11" s="134">
        <f>G7-G16-G20-G25</f>
        <v>6.539999999999998</v>
      </c>
    </row>
    <row r="12" spans="1:8" ht="18.75" customHeight="1">
      <c r="A12" s="135"/>
      <c r="B12" s="55" t="s">
        <v>72</v>
      </c>
      <c r="C12" s="57">
        <f t="shared" si="0"/>
        <v>0</v>
      </c>
      <c r="D12" s="56"/>
      <c r="E12" s="56"/>
      <c r="F12" s="56"/>
      <c r="G12" s="56"/>
      <c r="H12" s="136"/>
    </row>
    <row r="13" spans="1:8" ht="18.75" customHeight="1">
      <c r="A13" s="132" t="s">
        <v>73</v>
      </c>
      <c r="B13" s="58" t="s">
        <v>74</v>
      </c>
      <c r="C13" s="50">
        <f t="shared" si="0"/>
        <v>0</v>
      </c>
      <c r="D13" s="54"/>
      <c r="E13" s="61"/>
      <c r="F13" s="54"/>
      <c r="G13" s="54"/>
      <c r="H13" s="134"/>
    </row>
    <row r="14" spans="1:8" ht="18.75" customHeight="1">
      <c r="A14" s="132" t="s">
        <v>75</v>
      </c>
      <c r="B14" s="58" t="s">
        <v>76</v>
      </c>
      <c r="C14" s="50">
        <f t="shared" si="0"/>
        <v>11.67</v>
      </c>
      <c r="D14" s="54">
        <v>11.45</v>
      </c>
      <c r="E14" s="61"/>
      <c r="F14" s="54"/>
      <c r="G14" s="54">
        <v>0.22</v>
      </c>
      <c r="H14" s="134"/>
    </row>
    <row r="15" spans="1:8" ht="18.75" customHeight="1">
      <c r="A15" s="132" t="s">
        <v>77</v>
      </c>
      <c r="B15" s="58" t="s">
        <v>107</v>
      </c>
      <c r="C15" s="50">
        <f t="shared" si="0"/>
        <v>0</v>
      </c>
      <c r="D15" s="54"/>
      <c r="E15" s="61"/>
      <c r="F15" s="54"/>
      <c r="G15" s="54"/>
      <c r="H15" s="134"/>
    </row>
    <row r="16" spans="1:8" ht="18.75" customHeight="1">
      <c r="A16" s="101" t="s">
        <v>79</v>
      </c>
      <c r="B16" s="48" t="s">
        <v>108</v>
      </c>
      <c r="C16" s="50">
        <f t="shared" si="0"/>
        <v>0.99</v>
      </c>
      <c r="D16" s="49">
        <f>D18+D19</f>
        <v>0.13</v>
      </c>
      <c r="E16" s="61"/>
      <c r="F16" s="49">
        <f>F18+F19</f>
        <v>0</v>
      </c>
      <c r="G16" s="49">
        <f>G18+G19</f>
        <v>0.38</v>
      </c>
      <c r="H16" s="131">
        <f>H18+H19</f>
        <v>0.48</v>
      </c>
    </row>
    <row r="17" spans="1:8" ht="18.75" customHeight="1">
      <c r="A17" s="132"/>
      <c r="B17" s="60" t="s">
        <v>82</v>
      </c>
      <c r="C17" s="50">
        <f>IF(C7=0,0,C16/C7*100)</f>
        <v>8.483290488431876</v>
      </c>
      <c r="D17" s="49">
        <f>IF(D7=0,0,D16/D7*100)</f>
        <v>1.1353711790393013</v>
      </c>
      <c r="E17" s="61"/>
      <c r="F17" s="49">
        <f>IF(F7=0,0,F16/F7*100)</f>
        <v>0</v>
      </c>
      <c r="G17" s="49">
        <f>IF(G7=0,0,G16/G7*100)</f>
        <v>3.2928942807625647</v>
      </c>
      <c r="H17" s="131">
        <f>IF(H7=0,0,H16/H7*100)</f>
        <v>7.339449541284406</v>
      </c>
    </row>
    <row r="18" spans="1:13" ht="18.75" customHeight="1">
      <c r="A18" s="132" t="s">
        <v>7</v>
      </c>
      <c r="B18" s="60" t="s">
        <v>83</v>
      </c>
      <c r="C18" s="50">
        <f aca="true" t="shared" si="1" ref="C18:C29">D18+F18+G18+H18</f>
        <v>0.03</v>
      </c>
      <c r="D18" s="116">
        <v>0.01</v>
      </c>
      <c r="E18" s="117"/>
      <c r="F18" s="116"/>
      <c r="G18" s="116">
        <v>0.02</v>
      </c>
      <c r="H18" s="137"/>
      <c r="M18" s="63"/>
    </row>
    <row r="19" spans="1:8" ht="18.75" customHeight="1">
      <c r="A19" s="132" t="s">
        <v>9</v>
      </c>
      <c r="B19" s="60" t="s">
        <v>84</v>
      </c>
      <c r="C19" s="50">
        <f t="shared" si="1"/>
        <v>0.96</v>
      </c>
      <c r="D19" s="54">
        <v>0.12</v>
      </c>
      <c r="E19" s="61"/>
      <c r="F19" s="54"/>
      <c r="G19" s="54">
        <v>0.36</v>
      </c>
      <c r="H19" s="134">
        <v>0.48</v>
      </c>
    </row>
    <row r="20" spans="1:8" ht="18.75" customHeight="1">
      <c r="A20" s="101" t="s">
        <v>85</v>
      </c>
      <c r="B20" s="48" t="s">
        <v>109</v>
      </c>
      <c r="C20" s="50">
        <f t="shared" si="1"/>
        <v>0.75</v>
      </c>
      <c r="D20" s="54"/>
      <c r="E20" s="61"/>
      <c r="F20" s="54"/>
      <c r="G20" s="54">
        <v>0.75</v>
      </c>
      <c r="H20" s="134"/>
    </row>
    <row r="21" spans="1:8" ht="18.75" customHeight="1">
      <c r="A21" s="101" t="s">
        <v>87</v>
      </c>
      <c r="B21" s="48" t="s">
        <v>88</v>
      </c>
      <c r="C21" s="50">
        <f t="shared" si="1"/>
        <v>9.93</v>
      </c>
      <c r="D21" s="49">
        <f>D22+D31+D32</f>
        <v>0</v>
      </c>
      <c r="E21" s="61"/>
      <c r="F21" s="49">
        <f>F22+F31+F32</f>
        <v>0</v>
      </c>
      <c r="G21" s="49">
        <f>G22+G31+G32</f>
        <v>3.87</v>
      </c>
      <c r="H21" s="131">
        <f>H22+H31+H32</f>
        <v>6.059999999999999</v>
      </c>
    </row>
    <row r="22" spans="1:13" ht="18.75" customHeight="1">
      <c r="A22" s="132" t="s">
        <v>14</v>
      </c>
      <c r="B22" s="51" t="s">
        <v>89</v>
      </c>
      <c r="C22" s="50">
        <f t="shared" si="1"/>
        <v>9.93</v>
      </c>
      <c r="D22" s="49">
        <f>D25+D27+D29+D30</f>
        <v>0</v>
      </c>
      <c r="E22" s="61"/>
      <c r="F22" s="49">
        <f>F25+F27+F29+F30</f>
        <v>0</v>
      </c>
      <c r="G22" s="49">
        <f>G25+G27+G29+G30</f>
        <v>3.87</v>
      </c>
      <c r="H22" s="131">
        <f>H25+H27+H29+H30</f>
        <v>6.059999999999999</v>
      </c>
      <c r="M22" s="63"/>
    </row>
    <row r="23" spans="1:8" ht="18.75" customHeight="1">
      <c r="A23" s="132"/>
      <c r="B23" s="52" t="s">
        <v>90</v>
      </c>
      <c r="C23" s="50">
        <f t="shared" si="1"/>
        <v>0</v>
      </c>
      <c r="D23" s="54"/>
      <c r="E23" s="61"/>
      <c r="F23" s="54"/>
      <c r="G23" s="54"/>
      <c r="H23" s="134"/>
    </row>
    <row r="24" spans="1:8" ht="18.75" customHeight="1">
      <c r="A24" s="132"/>
      <c r="B24" s="52" t="s">
        <v>91</v>
      </c>
      <c r="C24" s="50">
        <f>D24+F24+G24+H24</f>
        <v>0</v>
      </c>
      <c r="D24" s="54"/>
      <c r="E24" s="61"/>
      <c r="F24" s="54"/>
      <c r="G24" s="54"/>
      <c r="H24" s="134"/>
    </row>
    <row r="25" spans="1:8" ht="18.75" customHeight="1">
      <c r="A25" s="132" t="s">
        <v>92</v>
      </c>
      <c r="B25" s="52" t="s">
        <v>93</v>
      </c>
      <c r="C25" s="50">
        <f t="shared" si="1"/>
        <v>9.93</v>
      </c>
      <c r="D25" s="54"/>
      <c r="E25" s="61"/>
      <c r="F25" s="54"/>
      <c r="G25" s="54">
        <v>3.87</v>
      </c>
      <c r="H25" s="134">
        <f>H11-H19</f>
        <v>6.059999999999999</v>
      </c>
    </row>
    <row r="26" spans="1:8" ht="18.75" customHeight="1">
      <c r="A26" s="132"/>
      <c r="B26" s="52" t="s">
        <v>94</v>
      </c>
      <c r="C26" s="50">
        <f t="shared" si="1"/>
        <v>0</v>
      </c>
      <c r="D26" s="54"/>
      <c r="E26" s="61"/>
      <c r="F26" s="54"/>
      <c r="G26" s="54"/>
      <c r="H26" s="134"/>
    </row>
    <row r="27" spans="1:8" ht="18.75" customHeight="1">
      <c r="A27" s="132" t="s">
        <v>95</v>
      </c>
      <c r="B27" s="52" t="s">
        <v>96</v>
      </c>
      <c r="C27" s="50">
        <f t="shared" si="1"/>
        <v>0</v>
      </c>
      <c r="D27" s="54"/>
      <c r="E27" s="61"/>
      <c r="F27" s="54"/>
      <c r="G27" s="54"/>
      <c r="H27" s="134"/>
    </row>
    <row r="28" spans="1:8" ht="18.75" customHeight="1">
      <c r="A28" s="132"/>
      <c r="B28" s="52" t="s">
        <v>94</v>
      </c>
      <c r="C28" s="50">
        <f t="shared" si="1"/>
        <v>0</v>
      </c>
      <c r="D28" s="54"/>
      <c r="E28" s="61"/>
      <c r="F28" s="54"/>
      <c r="G28" s="54"/>
      <c r="H28" s="134"/>
    </row>
    <row r="29" spans="1:8" ht="18.75" customHeight="1">
      <c r="A29" s="132" t="s">
        <v>97</v>
      </c>
      <c r="B29" s="52" t="s">
        <v>98</v>
      </c>
      <c r="C29" s="50">
        <f t="shared" si="1"/>
        <v>0</v>
      </c>
      <c r="D29" s="54"/>
      <c r="E29" s="61"/>
      <c r="F29" s="54"/>
      <c r="G29" s="54"/>
      <c r="H29" s="134"/>
    </row>
    <row r="30" spans="1:8" ht="18.75" customHeight="1">
      <c r="A30" s="132" t="s">
        <v>99</v>
      </c>
      <c r="B30" s="52" t="s">
        <v>100</v>
      </c>
      <c r="C30" s="50">
        <f>D30+F30+G30+H30</f>
        <v>0</v>
      </c>
      <c r="D30" s="54"/>
      <c r="E30" s="61"/>
      <c r="F30" s="54"/>
      <c r="G30" s="54"/>
      <c r="H30" s="134"/>
    </row>
    <row r="31" spans="1:8" ht="18.75" customHeight="1">
      <c r="A31" s="132" t="s">
        <v>16</v>
      </c>
      <c r="B31" s="51" t="s">
        <v>101</v>
      </c>
      <c r="C31" s="50">
        <f>D31+F31+G31+H31</f>
        <v>0</v>
      </c>
      <c r="D31" s="54"/>
      <c r="E31" s="61"/>
      <c r="F31" s="54"/>
      <c r="G31" s="54"/>
      <c r="H31" s="134"/>
    </row>
    <row r="32" spans="1:8" ht="18.75" customHeight="1">
      <c r="A32" s="132" t="s">
        <v>102</v>
      </c>
      <c r="B32" s="51" t="s">
        <v>103</v>
      </c>
      <c r="C32" s="50">
        <f>D32+F32+G32+H32</f>
        <v>0</v>
      </c>
      <c r="D32" s="54"/>
      <c r="E32" s="61"/>
      <c r="F32" s="54"/>
      <c r="G32" s="54"/>
      <c r="H32" s="134"/>
    </row>
    <row r="33" spans="1:8" ht="27.75" customHeight="1">
      <c r="A33" s="138">
        <v>5</v>
      </c>
      <c r="B33" s="48" t="s">
        <v>110</v>
      </c>
      <c r="C33" s="50">
        <f>D33+F33+G33+H33</f>
        <v>0</v>
      </c>
      <c r="D33" s="54"/>
      <c r="E33" s="61"/>
      <c r="F33" s="54"/>
      <c r="G33" s="54"/>
      <c r="H33" s="134"/>
    </row>
    <row r="34" spans="1:8" ht="18.75" customHeight="1" thickBot="1">
      <c r="A34" s="109">
        <v>6</v>
      </c>
      <c r="B34" s="110" t="s">
        <v>104</v>
      </c>
      <c r="C34" s="139">
        <f>D34+F34+G34+H34</f>
        <v>1.6653345369377348E-15</v>
      </c>
      <c r="D34" s="140">
        <f>D7-C9-D16-D21-D20</f>
        <v>7.771561172376096E-16</v>
      </c>
      <c r="E34" s="141"/>
      <c r="F34" s="140">
        <f>F7-C10-F16-F21-F20</f>
        <v>0</v>
      </c>
      <c r="G34" s="140">
        <f>G7-C11-G16-G21-G20</f>
        <v>8.881784197001252E-16</v>
      </c>
      <c r="H34" s="142">
        <f>H7-H16-H21-H20</f>
        <v>0</v>
      </c>
    </row>
  </sheetData>
  <sheetProtection/>
  <mergeCells count="4">
    <mergeCell ref="A3:A6"/>
    <mergeCell ref="B3:B6"/>
    <mergeCell ref="A1:HB1"/>
    <mergeCell ref="C3:H5"/>
  </mergeCells>
  <dataValidations count="1">
    <dataValidation type="decimal" allowBlank="1" showInputMessage="1" showErrorMessage="1" errorTitle="Внимание" error="Допускается ввод только действительных чисел!" sqref="H11:H15 G10:H10 D18:H20 F9:G9 D12:G15 D23:H3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2017-01-04T08:23:20Z</dcterms:modified>
  <cp:category/>
  <cp:version/>
  <cp:contentType/>
  <cp:contentStatus/>
</cp:coreProperties>
</file>